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40" windowHeight="9630" activeTab="2"/>
  </bookViews>
  <sheets>
    <sheet name="nyszgk" sheetId="1" r:id="rId1"/>
    <sheet name="alapintézmény" sheetId="2" r:id="rId2"/>
    <sheet name="nycsgyk" sheetId="4" r:id="rId3"/>
  </sheets>
  <definedNames>
    <definedName name="_xlnm.Print_Titles" localSheetId="1">alapintézmény!$1:$3</definedName>
    <definedName name="_xlnm.Print_Area" localSheetId="1">alapintézmény!$A$1:$P$71</definedName>
    <definedName name="_xlnm.Print_Area" localSheetId="2">nycsgyk!$A$1:$J$67</definedName>
    <definedName name="_xlnm.Print_Area" localSheetId="0">nyszgk!$A$1:$P$72</definedName>
  </definedNames>
  <calcPr calcId="125725"/>
</workbook>
</file>

<file path=xl/calcChain.xml><?xml version="1.0" encoding="utf-8"?>
<calcChain xmlns="http://schemas.openxmlformats.org/spreadsheetml/2006/main">
  <c r="P4" i="2"/>
  <c r="I5" i="4"/>
  <c r="I6"/>
  <c r="I7"/>
  <c r="I8"/>
  <c r="I9"/>
  <c r="I10"/>
  <c r="I11"/>
  <c r="I12"/>
  <c r="I14"/>
  <c r="I16"/>
  <c r="I17"/>
  <c r="I18"/>
  <c r="I19"/>
  <c r="I21"/>
  <c r="I22"/>
  <c r="I23"/>
  <c r="I24"/>
  <c r="I26"/>
  <c r="I27"/>
  <c r="I28"/>
  <c r="I29"/>
  <c r="I30"/>
  <c r="I33"/>
  <c r="I34"/>
  <c r="I36"/>
  <c r="I37"/>
  <c r="I38"/>
  <c r="I39"/>
  <c r="I40"/>
  <c r="I42"/>
  <c r="I43"/>
  <c r="I44"/>
  <c r="I46"/>
  <c r="I48"/>
  <c r="I50"/>
  <c r="I51"/>
  <c r="I54"/>
  <c r="I55"/>
  <c r="I56"/>
  <c r="I59"/>
  <c r="I60"/>
  <c r="I61"/>
  <c r="I62"/>
  <c r="I63"/>
  <c r="I64"/>
  <c r="I65"/>
  <c r="I4"/>
  <c r="P5" l="1"/>
  <c r="P13" s="1"/>
  <c r="P15" s="1"/>
  <c r="E15" i="2"/>
  <c r="E20"/>
  <c r="F20"/>
  <c r="H20"/>
  <c r="I20"/>
  <c r="G4"/>
  <c r="G6"/>
  <c r="P6" s="1"/>
  <c r="G7"/>
  <c r="P7" s="1"/>
  <c r="G8"/>
  <c r="P8" s="1"/>
  <c r="G9"/>
  <c r="P9" s="1"/>
  <c r="G10"/>
  <c r="P10" s="1"/>
  <c r="G11"/>
  <c r="P11" s="1"/>
  <c r="G12"/>
  <c r="P12" s="1"/>
  <c r="G13"/>
  <c r="P13" s="1"/>
  <c r="G14"/>
  <c r="P14" s="1"/>
  <c r="G16"/>
  <c r="P16" s="1"/>
  <c r="G17"/>
  <c r="P17" s="1"/>
  <c r="G18"/>
  <c r="P18" s="1"/>
  <c r="G19"/>
  <c r="P19" s="1"/>
  <c r="G21"/>
  <c r="P21" s="1"/>
  <c r="G22"/>
  <c r="P22" s="1"/>
  <c r="Q22" s="1"/>
  <c r="G23"/>
  <c r="P23" s="1"/>
  <c r="Q23" s="1"/>
  <c r="G24"/>
  <c r="P24" s="1"/>
  <c r="G26"/>
  <c r="P26" s="1"/>
  <c r="G27"/>
  <c r="P27" s="1"/>
  <c r="G28"/>
  <c r="P28" s="1"/>
  <c r="G29"/>
  <c r="P29" s="1"/>
  <c r="G30"/>
  <c r="P30" s="1"/>
  <c r="G31"/>
  <c r="G33"/>
  <c r="P33" s="1"/>
  <c r="P35" s="1"/>
  <c r="G34"/>
  <c r="P34" s="1"/>
  <c r="G36"/>
  <c r="P36" s="1"/>
  <c r="G37"/>
  <c r="P37" s="1"/>
  <c r="G38"/>
  <c r="P38" s="1"/>
  <c r="G39"/>
  <c r="P39" s="1"/>
  <c r="G40"/>
  <c r="P40" s="1"/>
  <c r="G42"/>
  <c r="P42" s="1"/>
  <c r="G43"/>
  <c r="P43" s="1"/>
  <c r="G44"/>
  <c r="P44" s="1"/>
  <c r="G45"/>
  <c r="P45" s="1"/>
  <c r="G46"/>
  <c r="P46" s="1"/>
  <c r="G47"/>
  <c r="P47" s="1"/>
  <c r="G48"/>
  <c r="P48" s="1"/>
  <c r="G50"/>
  <c r="P50" s="1"/>
  <c r="G51"/>
  <c r="P51" s="1"/>
  <c r="G52"/>
  <c r="P52" s="1"/>
  <c r="G53"/>
  <c r="P53" s="1"/>
  <c r="Q53" s="1"/>
  <c r="Q54" s="1"/>
  <c r="G56"/>
  <c r="P56" s="1"/>
  <c r="G57"/>
  <c r="P57" s="1"/>
  <c r="G58"/>
  <c r="P58" s="1"/>
  <c r="G61"/>
  <c r="P61" s="1"/>
  <c r="G62"/>
  <c r="P62" s="1"/>
  <c r="G63"/>
  <c r="P63" s="1"/>
  <c r="G64"/>
  <c r="P64" s="1"/>
  <c r="G65"/>
  <c r="P65" s="1"/>
  <c r="G67"/>
  <c r="P67" s="1"/>
  <c r="G68"/>
  <c r="P68" s="1"/>
  <c r="G69"/>
  <c r="P69" s="1"/>
  <c r="G72"/>
  <c r="P72" s="1"/>
  <c r="G5"/>
  <c r="P5" s="1"/>
  <c r="F25" i="4"/>
  <c r="E25"/>
  <c r="G21"/>
  <c r="J21" s="1"/>
  <c r="H67"/>
  <c r="P25"/>
  <c r="P31"/>
  <c r="P35"/>
  <c r="P41"/>
  <c r="P47" s="1"/>
  <c r="P52"/>
  <c r="P57"/>
  <c r="H49"/>
  <c r="I49" s="1"/>
  <c r="H45"/>
  <c r="P19"/>
  <c r="P20" s="1"/>
  <c r="P10"/>
  <c r="P8"/>
  <c r="I62" i="1"/>
  <c r="H62"/>
  <c r="P62" s="1"/>
  <c r="Q59"/>
  <c r="Q54"/>
  <c r="Q35"/>
  <c r="Q25"/>
  <c r="Q32" s="1"/>
  <c r="Q31"/>
  <c r="Q41"/>
  <c r="Q49" s="1"/>
  <c r="Q20"/>
  <c r="E13"/>
  <c r="F13"/>
  <c r="G13"/>
  <c r="G15" s="1"/>
  <c r="H13"/>
  <c r="I13"/>
  <c r="J13"/>
  <c r="K13"/>
  <c r="K15" s="1"/>
  <c r="L13"/>
  <c r="M13"/>
  <c r="N13"/>
  <c r="N15" s="1"/>
  <c r="D13"/>
  <c r="D15" s="1"/>
  <c r="Q13"/>
  <c r="Q15" s="1"/>
  <c r="Q60" s="1"/>
  <c r="E49" i="2"/>
  <c r="G49" s="1"/>
  <c r="Q66"/>
  <c r="Q71"/>
  <c r="Q59"/>
  <c r="Q35"/>
  <c r="Q31"/>
  <c r="Q41"/>
  <c r="Q49" s="1"/>
  <c r="Q20"/>
  <c r="Q15"/>
  <c r="E13" i="4"/>
  <c r="K66" i="1"/>
  <c r="E66"/>
  <c r="F66"/>
  <c r="G66"/>
  <c r="H66"/>
  <c r="I66"/>
  <c r="J66"/>
  <c r="L66"/>
  <c r="M66"/>
  <c r="N66"/>
  <c r="O66"/>
  <c r="D66"/>
  <c r="H15"/>
  <c r="O13"/>
  <c r="E41" i="4"/>
  <c r="E47" s="1"/>
  <c r="G37"/>
  <c r="J17"/>
  <c r="J26"/>
  <c r="J59"/>
  <c r="J60"/>
  <c r="S60" s="1"/>
  <c r="J61"/>
  <c r="J62"/>
  <c r="J63"/>
  <c r="J64"/>
  <c r="J65"/>
  <c r="H57"/>
  <c r="H52"/>
  <c r="H41"/>
  <c r="H35"/>
  <c r="H31"/>
  <c r="H25"/>
  <c r="H20"/>
  <c r="H13"/>
  <c r="H15" s="1"/>
  <c r="G4"/>
  <c r="F31" i="2"/>
  <c r="H31"/>
  <c r="I31"/>
  <c r="E31"/>
  <c r="J31"/>
  <c r="N69" i="1"/>
  <c r="P65"/>
  <c r="P61"/>
  <c r="P63"/>
  <c r="P12"/>
  <c r="O41"/>
  <c r="N41"/>
  <c r="N49"/>
  <c r="K41"/>
  <c r="K49" s="1"/>
  <c r="I41"/>
  <c r="G41"/>
  <c r="G49"/>
  <c r="F41"/>
  <c r="F49"/>
  <c r="E41"/>
  <c r="D41"/>
  <c r="D49" s="1"/>
  <c r="D55" s="1"/>
  <c r="D60" s="1"/>
  <c r="D70" s="1"/>
  <c r="P38"/>
  <c r="P46"/>
  <c r="I15" i="2"/>
  <c r="X40"/>
  <c r="F41" i="4"/>
  <c r="F47"/>
  <c r="G51"/>
  <c r="J51"/>
  <c r="G42"/>
  <c r="J42"/>
  <c r="N42" s="1"/>
  <c r="L42"/>
  <c r="G46"/>
  <c r="J46" s="1"/>
  <c r="K45"/>
  <c r="O45" s="1"/>
  <c r="G12"/>
  <c r="J12" s="1"/>
  <c r="F15" i="2"/>
  <c r="G15" s="1"/>
  <c r="J15"/>
  <c r="K15"/>
  <c r="L15"/>
  <c r="M15"/>
  <c r="N15"/>
  <c r="O15"/>
  <c r="J20"/>
  <c r="K20"/>
  <c r="L20"/>
  <c r="M20"/>
  <c r="N20"/>
  <c r="O20"/>
  <c r="T21"/>
  <c r="U21"/>
  <c r="U24" s="1"/>
  <c r="V21"/>
  <c r="T22"/>
  <c r="U22"/>
  <c r="V22"/>
  <c r="E25"/>
  <c r="G25" s="1"/>
  <c r="F25"/>
  <c r="F32"/>
  <c r="H25"/>
  <c r="H32" s="1"/>
  <c r="I25"/>
  <c r="J25"/>
  <c r="J32"/>
  <c r="T26"/>
  <c r="U26"/>
  <c r="V26"/>
  <c r="W26"/>
  <c r="X26"/>
  <c r="T27"/>
  <c r="U27"/>
  <c r="V27"/>
  <c r="W27"/>
  <c r="X27"/>
  <c r="T28"/>
  <c r="U28"/>
  <c r="U31" s="1"/>
  <c r="V28"/>
  <c r="W28"/>
  <c r="X28"/>
  <c r="T29"/>
  <c r="T31" s="1"/>
  <c r="T51" s="1"/>
  <c r="U29"/>
  <c r="V29"/>
  <c r="W29"/>
  <c r="X29"/>
  <c r="X31" s="1"/>
  <c r="T30"/>
  <c r="U30"/>
  <c r="V30"/>
  <c r="W30"/>
  <c r="W31" s="1"/>
  <c r="X30"/>
  <c r="K31"/>
  <c r="K32" s="1"/>
  <c r="L31"/>
  <c r="L32" s="1"/>
  <c r="M31"/>
  <c r="M32" s="1"/>
  <c r="N31"/>
  <c r="N32" s="1"/>
  <c r="O31"/>
  <c r="O32" s="1"/>
  <c r="T33"/>
  <c r="U33"/>
  <c r="V33"/>
  <c r="W33"/>
  <c r="W35" s="1"/>
  <c r="X33"/>
  <c r="X35"/>
  <c r="T34"/>
  <c r="U34"/>
  <c r="V34"/>
  <c r="W34"/>
  <c r="X34"/>
  <c r="E35"/>
  <c r="G35" s="1"/>
  <c r="F35"/>
  <c r="H35"/>
  <c r="I35"/>
  <c r="J35"/>
  <c r="K35"/>
  <c r="L35"/>
  <c r="M35"/>
  <c r="N35"/>
  <c r="O35"/>
  <c r="T36"/>
  <c r="U36"/>
  <c r="V36"/>
  <c r="X36"/>
  <c r="X41" s="1"/>
  <c r="X51" s="1"/>
  <c r="T38"/>
  <c r="U38"/>
  <c r="V38"/>
  <c r="X38"/>
  <c r="T39"/>
  <c r="U39"/>
  <c r="W39"/>
  <c r="X39"/>
  <c r="T40"/>
  <c r="U40"/>
  <c r="V40"/>
  <c r="W40"/>
  <c r="E41"/>
  <c r="G41" s="1"/>
  <c r="F41"/>
  <c r="F49" s="1"/>
  <c r="F55" s="1"/>
  <c r="F60" s="1"/>
  <c r="K41"/>
  <c r="K49"/>
  <c r="L41"/>
  <c r="L49" s="1"/>
  <c r="M41"/>
  <c r="M49"/>
  <c r="N41"/>
  <c r="O41"/>
  <c r="O49"/>
  <c r="T42"/>
  <c r="U42"/>
  <c r="V42"/>
  <c r="W42"/>
  <c r="X42"/>
  <c r="X49" s="1"/>
  <c r="T44"/>
  <c r="U44"/>
  <c r="V44"/>
  <c r="W44"/>
  <c r="W49" s="1"/>
  <c r="X44"/>
  <c r="T45"/>
  <c r="U45"/>
  <c r="V45"/>
  <c r="V49" s="1"/>
  <c r="W45"/>
  <c r="X45"/>
  <c r="W46"/>
  <c r="X46"/>
  <c r="T47"/>
  <c r="V47"/>
  <c r="W47"/>
  <c r="X47"/>
  <c r="N49"/>
  <c r="H54"/>
  <c r="I54"/>
  <c r="E54"/>
  <c r="G54" s="1"/>
  <c r="F54"/>
  <c r="J54"/>
  <c r="K54"/>
  <c r="L54"/>
  <c r="M54"/>
  <c r="N54"/>
  <c r="O54"/>
  <c r="E59"/>
  <c r="G59" s="1"/>
  <c r="P59" s="1"/>
  <c r="F59"/>
  <c r="H59"/>
  <c r="I59"/>
  <c r="J59"/>
  <c r="K59"/>
  <c r="L59"/>
  <c r="M59"/>
  <c r="N59"/>
  <c r="O59"/>
  <c r="E66"/>
  <c r="F66"/>
  <c r="G66" s="1"/>
  <c r="H66"/>
  <c r="K66"/>
  <c r="K71"/>
  <c r="L66"/>
  <c r="L71" s="1"/>
  <c r="M66"/>
  <c r="M71"/>
  <c r="N66"/>
  <c r="N71" s="1"/>
  <c r="O66"/>
  <c r="O71"/>
  <c r="G6" i="4"/>
  <c r="J6" s="1"/>
  <c r="G7"/>
  <c r="J7" s="1"/>
  <c r="G8"/>
  <c r="J8"/>
  <c r="G9"/>
  <c r="J9" s="1"/>
  <c r="G10"/>
  <c r="J10"/>
  <c r="G11"/>
  <c r="J11" s="1"/>
  <c r="G14"/>
  <c r="J14"/>
  <c r="G16"/>
  <c r="J16" s="1"/>
  <c r="G18"/>
  <c r="J18" s="1"/>
  <c r="G22"/>
  <c r="J22" s="1"/>
  <c r="G23"/>
  <c r="L23"/>
  <c r="L32" s="1"/>
  <c r="K23"/>
  <c r="O23" s="1"/>
  <c r="O32" s="1"/>
  <c r="M23"/>
  <c r="M32" s="1"/>
  <c r="G24"/>
  <c r="J24" s="1"/>
  <c r="G25"/>
  <c r="G27"/>
  <c r="L27" s="1"/>
  <c r="K27"/>
  <c r="O27" s="1"/>
  <c r="M27"/>
  <c r="G28"/>
  <c r="J28"/>
  <c r="G29"/>
  <c r="J29" s="1"/>
  <c r="G30"/>
  <c r="J30" s="1"/>
  <c r="E31"/>
  <c r="F31"/>
  <c r="G33"/>
  <c r="J33"/>
  <c r="N33" s="1"/>
  <c r="K33"/>
  <c r="O33" s="1"/>
  <c r="M33"/>
  <c r="G34"/>
  <c r="J34" s="1"/>
  <c r="N34" s="1"/>
  <c r="K34"/>
  <c r="O34"/>
  <c r="M34"/>
  <c r="E35"/>
  <c r="G35" s="1"/>
  <c r="J35" s="1"/>
  <c r="F35"/>
  <c r="I35" s="1"/>
  <c r="M35"/>
  <c r="M49" s="1"/>
  <c r="G36"/>
  <c r="J36" s="1"/>
  <c r="N36" s="1"/>
  <c r="K36"/>
  <c r="O36" s="1"/>
  <c r="M36"/>
  <c r="G38"/>
  <c r="J38" s="1"/>
  <c r="G39"/>
  <c r="J39" s="1"/>
  <c r="G40"/>
  <c r="J40"/>
  <c r="K42"/>
  <c r="O42" s="1"/>
  <c r="M42"/>
  <c r="G43"/>
  <c r="J43" s="1"/>
  <c r="G44"/>
  <c r="J44"/>
  <c r="M45"/>
  <c r="G48"/>
  <c r="J48" s="1"/>
  <c r="G50"/>
  <c r="J50" s="1"/>
  <c r="E52"/>
  <c r="E53" s="1"/>
  <c r="G54"/>
  <c r="J54" s="1"/>
  <c r="G55"/>
  <c r="J55" s="1"/>
  <c r="G56"/>
  <c r="G57" s="1"/>
  <c r="J57" s="1"/>
  <c r="E57"/>
  <c r="F57"/>
  <c r="I57" s="1"/>
  <c r="P4" i="1"/>
  <c r="P6"/>
  <c r="P7"/>
  <c r="P8"/>
  <c r="P9"/>
  <c r="J15"/>
  <c r="P11"/>
  <c r="E15"/>
  <c r="I15"/>
  <c r="L15"/>
  <c r="O15"/>
  <c r="P14"/>
  <c r="K20"/>
  <c r="M20"/>
  <c r="P17"/>
  <c r="E20"/>
  <c r="H20"/>
  <c r="L20"/>
  <c r="I20"/>
  <c r="J20"/>
  <c r="N20"/>
  <c r="O20"/>
  <c r="P21"/>
  <c r="E25"/>
  <c r="P23"/>
  <c r="P24"/>
  <c r="F25"/>
  <c r="G25"/>
  <c r="H25"/>
  <c r="I25"/>
  <c r="I32" s="1"/>
  <c r="P32" s="1"/>
  <c r="J25"/>
  <c r="K25"/>
  <c r="L25"/>
  <c r="M25"/>
  <c r="N25"/>
  <c r="O25"/>
  <c r="P26"/>
  <c r="P27"/>
  <c r="P28"/>
  <c r="P29"/>
  <c r="P30"/>
  <c r="D31"/>
  <c r="P31" s="1"/>
  <c r="E31"/>
  <c r="E32"/>
  <c r="F31"/>
  <c r="F32"/>
  <c r="F55" s="1"/>
  <c r="F60" s="1"/>
  <c r="F70" s="1"/>
  <c r="F71" s="1"/>
  <c r="G31"/>
  <c r="G32"/>
  <c r="H31"/>
  <c r="I31"/>
  <c r="J31"/>
  <c r="J32" s="1"/>
  <c r="J55" s="1"/>
  <c r="K31"/>
  <c r="K32" s="1"/>
  <c r="L31"/>
  <c r="L32"/>
  <c r="M31"/>
  <c r="N31"/>
  <c r="N32" s="1"/>
  <c r="N55" s="1"/>
  <c r="O31"/>
  <c r="O32"/>
  <c r="P33"/>
  <c r="P34"/>
  <c r="D35"/>
  <c r="E35"/>
  <c r="F35"/>
  <c r="G35"/>
  <c r="H35"/>
  <c r="I35"/>
  <c r="J35"/>
  <c r="K35"/>
  <c r="L35"/>
  <c r="M35"/>
  <c r="N35"/>
  <c r="O35"/>
  <c r="O55" s="1"/>
  <c r="O60" s="1"/>
  <c r="O70" s="1"/>
  <c r="O71" s="1"/>
  <c r="J41"/>
  <c r="J49"/>
  <c r="P36"/>
  <c r="P37"/>
  <c r="M41"/>
  <c r="M49"/>
  <c r="P40"/>
  <c r="L41"/>
  <c r="L49" s="1"/>
  <c r="L55" s="1"/>
  <c r="P42"/>
  <c r="P43"/>
  <c r="P44"/>
  <c r="P45"/>
  <c r="P47"/>
  <c r="P48"/>
  <c r="E49"/>
  <c r="I49"/>
  <c r="P50"/>
  <c r="P51"/>
  <c r="P52"/>
  <c r="D54"/>
  <c r="E54"/>
  <c r="E55" s="1"/>
  <c r="E60" s="1"/>
  <c r="E70" s="1"/>
  <c r="E71" s="1"/>
  <c r="F54"/>
  <c r="G54"/>
  <c r="G55" s="1"/>
  <c r="H54"/>
  <c r="I54"/>
  <c r="I55" s="1"/>
  <c r="I60" s="1"/>
  <c r="I70" s="1"/>
  <c r="I71" s="1"/>
  <c r="J54"/>
  <c r="K54"/>
  <c r="K55" s="1"/>
  <c r="K60" s="1"/>
  <c r="K70" s="1"/>
  <c r="K71" s="1"/>
  <c r="L54"/>
  <c r="M54"/>
  <c r="M55" s="1"/>
  <c r="M60" s="1"/>
  <c r="M70" s="1"/>
  <c r="M71" s="1"/>
  <c r="N54"/>
  <c r="P56"/>
  <c r="P57"/>
  <c r="P58"/>
  <c r="D59"/>
  <c r="E59"/>
  <c r="F59"/>
  <c r="G59"/>
  <c r="P59" s="1"/>
  <c r="H59"/>
  <c r="J59"/>
  <c r="J60" s="1"/>
  <c r="J70" s="1"/>
  <c r="J71" s="1"/>
  <c r="K59"/>
  <c r="L59"/>
  <c r="L60" s="1"/>
  <c r="L70" s="1"/>
  <c r="L71" s="1"/>
  <c r="M59"/>
  <c r="N59"/>
  <c r="N60" s="1"/>
  <c r="N70" s="1"/>
  <c r="N71" s="1"/>
  <c r="O59"/>
  <c r="P67"/>
  <c r="P68"/>
  <c r="J41" i="2"/>
  <c r="J49" s="1"/>
  <c r="J55" s="1"/>
  <c r="J60" s="1"/>
  <c r="G45" i="4"/>
  <c r="J45" s="1"/>
  <c r="N45" s="1"/>
  <c r="F20"/>
  <c r="I66" i="2"/>
  <c r="O49" i="1"/>
  <c r="P19"/>
  <c r="D20"/>
  <c r="K32" i="4"/>
  <c r="P10" i="1"/>
  <c r="F15"/>
  <c r="J66" i="2"/>
  <c r="U47"/>
  <c r="U49" s="1"/>
  <c r="M15" i="1"/>
  <c r="P5"/>
  <c r="P13" s="1"/>
  <c r="P15" s="1"/>
  <c r="O54"/>
  <c r="P53"/>
  <c r="P39"/>
  <c r="T24" i="2"/>
  <c r="G49" i="4"/>
  <c r="J49" s="1"/>
  <c r="F52"/>
  <c r="G20" i="1"/>
  <c r="P18"/>
  <c r="L36" i="4"/>
  <c r="H41" i="1"/>
  <c r="H49" s="1"/>
  <c r="H55" s="1"/>
  <c r="H60" s="1"/>
  <c r="H70" s="1"/>
  <c r="P22"/>
  <c r="D25"/>
  <c r="D32"/>
  <c r="F20"/>
  <c r="P16"/>
  <c r="P20" s="1"/>
  <c r="G19" i="4"/>
  <c r="E20"/>
  <c r="G5"/>
  <c r="J5" s="1"/>
  <c r="F13"/>
  <c r="V39" i="2"/>
  <c r="H41"/>
  <c r="H49" s="1"/>
  <c r="H55" s="1"/>
  <c r="H60" s="1"/>
  <c r="I41"/>
  <c r="I49" s="1"/>
  <c r="H15"/>
  <c r="W36"/>
  <c r="W38"/>
  <c r="P69" i="1"/>
  <c r="K35" i="4"/>
  <c r="K49" s="1"/>
  <c r="G31"/>
  <c r="J31" s="1"/>
  <c r="E32"/>
  <c r="T41" i="2"/>
  <c r="W41"/>
  <c r="T35"/>
  <c r="U35"/>
  <c r="T49"/>
  <c r="V41"/>
  <c r="U41"/>
  <c r="V35"/>
  <c r="I32"/>
  <c r="V24"/>
  <c r="P66" i="1"/>
  <c r="M32"/>
  <c r="P35"/>
  <c r="H32"/>
  <c r="S20" i="2"/>
  <c r="J25" i="4"/>
  <c r="J23"/>
  <c r="N23"/>
  <c r="N32" s="1"/>
  <c r="G52"/>
  <c r="L45"/>
  <c r="L33"/>
  <c r="P66" i="2" l="1"/>
  <c r="D71" i="1"/>
  <c r="F73" i="2"/>
  <c r="F70"/>
  <c r="F71" s="1"/>
  <c r="U51"/>
  <c r="H71" i="1"/>
  <c r="Q55"/>
  <c r="I52" i="4"/>
  <c r="W51" i="2"/>
  <c r="P25" i="1"/>
  <c r="P54"/>
  <c r="I55" i="2"/>
  <c r="I60" s="1"/>
  <c r="I73" s="1"/>
  <c r="T15"/>
  <c r="N55"/>
  <c r="N60" s="1"/>
  <c r="N73" s="1"/>
  <c r="E32"/>
  <c r="G32" s="1"/>
  <c r="I41" i="4"/>
  <c r="F15"/>
  <c r="I15" s="1"/>
  <c r="I13"/>
  <c r="F32"/>
  <c r="I32" s="1"/>
  <c r="I31"/>
  <c r="H47"/>
  <c r="I45"/>
  <c r="P41" i="1"/>
  <c r="P49" s="1"/>
  <c r="I20" i="4"/>
  <c r="O35"/>
  <c r="O49" s="1"/>
  <c r="O55" i="2"/>
  <c r="O60" s="1"/>
  <c r="O73" s="1"/>
  <c r="K55"/>
  <c r="K60" s="1"/>
  <c r="K73" s="1"/>
  <c r="V31"/>
  <c r="I47" i="4"/>
  <c r="H32"/>
  <c r="I25"/>
  <c r="V51" i="2"/>
  <c r="M55"/>
  <c r="M60" s="1"/>
  <c r="M73" s="1"/>
  <c r="G41" i="4"/>
  <c r="G60" i="1"/>
  <c r="G70" s="1"/>
  <c r="G71" s="1"/>
  <c r="L35" i="4"/>
  <c r="L49" s="1"/>
  <c r="L34"/>
  <c r="G20"/>
  <c r="J20" s="1"/>
  <c r="L55" i="2"/>
  <c r="L60" s="1"/>
  <c r="L73" s="1"/>
  <c r="J52" i="4"/>
  <c r="P32"/>
  <c r="P54" i="2"/>
  <c r="R54" s="1"/>
  <c r="P31"/>
  <c r="R51"/>
  <c r="N35" i="4"/>
  <c r="N49" s="1"/>
  <c r="P58"/>
  <c r="P53"/>
  <c r="J41"/>
  <c r="G47"/>
  <c r="G32"/>
  <c r="J32" s="1"/>
  <c r="H53"/>
  <c r="H58" s="1"/>
  <c r="J19"/>
  <c r="J56"/>
  <c r="J27"/>
  <c r="N27" s="1"/>
  <c r="J37"/>
  <c r="G13"/>
  <c r="J13" s="1"/>
  <c r="E15"/>
  <c r="P41" i="2"/>
  <c r="H73"/>
  <c r="H70"/>
  <c r="H71" s="1"/>
  <c r="P15"/>
  <c r="I70"/>
  <c r="I71" s="1"/>
  <c r="J70"/>
  <c r="J71" s="1"/>
  <c r="J73"/>
  <c r="P49"/>
  <c r="P25"/>
  <c r="P20"/>
  <c r="G20"/>
  <c r="Y51"/>
  <c r="P55" i="1" l="1"/>
  <c r="P60" s="1"/>
  <c r="F53" i="4"/>
  <c r="P70" i="1"/>
  <c r="Q71" s="1"/>
  <c r="P71"/>
  <c r="E55" i="2"/>
  <c r="G55" s="1"/>
  <c r="P55" s="1"/>
  <c r="J47" i="4"/>
  <c r="G53"/>
  <c r="J53" s="1"/>
  <c r="E58"/>
  <c r="G15"/>
  <c r="Q25" i="2"/>
  <c r="Q32" s="1"/>
  <c r="Q55" s="1"/>
  <c r="Q60" s="1"/>
  <c r="P32"/>
  <c r="S60" s="1"/>
  <c r="E60"/>
  <c r="I53" i="4" l="1"/>
  <c r="F58"/>
  <c r="G58"/>
  <c r="J58" s="1"/>
  <c r="J15"/>
  <c r="E67"/>
  <c r="E70" i="2"/>
  <c r="E73"/>
  <c r="G60"/>
  <c r="P60" s="1"/>
  <c r="R60" s="1"/>
  <c r="F66" i="4" l="1"/>
  <c r="I58"/>
  <c r="E71" i="2"/>
  <c r="G71" s="1"/>
  <c r="P71" s="1"/>
  <c r="G70"/>
  <c r="P70" s="1"/>
  <c r="R70" s="1"/>
  <c r="G73"/>
  <c r="P73" s="1"/>
  <c r="F67" i="4" l="1"/>
  <c r="I67" s="1"/>
  <c r="I66"/>
  <c r="G66"/>
  <c r="Q73" i="2"/>
  <c r="J66" i="4" l="1"/>
  <c r="G67"/>
  <c r="J67" s="1"/>
</calcChain>
</file>

<file path=xl/sharedStrings.xml><?xml version="1.0" encoding="utf-8"?>
<sst xmlns="http://schemas.openxmlformats.org/spreadsheetml/2006/main" count="615" uniqueCount="262">
  <si>
    <t>sorszám</t>
  </si>
  <si>
    <t>rovat megnevezése</t>
  </si>
  <si>
    <t>rovatszám</t>
  </si>
  <si>
    <t>kormányzati funkció - szakfeladat szerinti megbontás</t>
  </si>
  <si>
    <t>összesen</t>
  </si>
  <si>
    <t>pszichiátriai nappali ellátás</t>
  </si>
  <si>
    <t>pszichiátriai közösségi ellátás</t>
  </si>
  <si>
    <t>fogyatékossággal élők nappali ellátása</t>
  </si>
  <si>
    <t>támogató szolgálat</t>
  </si>
  <si>
    <t>Idősek nappali ellátása</t>
  </si>
  <si>
    <t>fejlesztő foglalkoztatás</t>
  </si>
  <si>
    <t>szociális étkeztetés</t>
  </si>
  <si>
    <t>házi segítségnyújtás</t>
  </si>
  <si>
    <t>jelzőrendszeres házi segítségnyújtás</t>
  </si>
  <si>
    <t>egyéb vendéglátás</t>
  </si>
  <si>
    <t>1.</t>
  </si>
  <si>
    <t>törvény szerinti illetmények,munkabérek,felmentési idő, ágazati összevont pótlék</t>
  </si>
  <si>
    <t>k1101</t>
  </si>
  <si>
    <t>2.</t>
  </si>
  <si>
    <t>készenléti, ügyeleti, helyettesítés, túlóra</t>
  </si>
  <si>
    <t>k1104</t>
  </si>
  <si>
    <t>3.</t>
  </si>
  <si>
    <t>jubileumi jutalom</t>
  </si>
  <si>
    <t>k1106</t>
  </si>
  <si>
    <t>4.</t>
  </si>
  <si>
    <t>béren kívüli juttatás(cafetéria)</t>
  </si>
  <si>
    <t>k1107</t>
  </si>
  <si>
    <t>5.</t>
  </si>
  <si>
    <t>ruházati költségtérítés</t>
  </si>
  <si>
    <t>k1108</t>
  </si>
  <si>
    <t>6.</t>
  </si>
  <si>
    <t>közlekedési költségtérítés</t>
  </si>
  <si>
    <t>k1109</t>
  </si>
  <si>
    <t>7.</t>
  </si>
  <si>
    <t>egyéb költségtérítés(lafo)</t>
  </si>
  <si>
    <t>k1110</t>
  </si>
  <si>
    <t>8.</t>
  </si>
  <si>
    <t>foglalkoztatottak személyi juttatásai</t>
  </si>
  <si>
    <t>k11</t>
  </si>
  <si>
    <t>9.</t>
  </si>
  <si>
    <t>egyéb külső személyi juttatás</t>
  </si>
  <si>
    <t>k123</t>
  </si>
  <si>
    <t>10.</t>
  </si>
  <si>
    <t>Személyi juttatások összesen</t>
  </si>
  <si>
    <t>k1</t>
  </si>
  <si>
    <t>11.</t>
  </si>
  <si>
    <t>szociális hozzájárulás 19,5 %</t>
  </si>
  <si>
    <t>12.</t>
  </si>
  <si>
    <t xml:space="preserve">egészségügyi hozzájárulás </t>
  </si>
  <si>
    <t>13.</t>
  </si>
  <si>
    <t xml:space="preserve">rehabilitációs hozzájázulás </t>
  </si>
  <si>
    <t>14.</t>
  </si>
  <si>
    <t>munkaadókat terhelő szja</t>
  </si>
  <si>
    <t>15.</t>
  </si>
  <si>
    <t>Munkaadókat terhelő járulékok</t>
  </si>
  <si>
    <t>k2</t>
  </si>
  <si>
    <t>16.</t>
  </si>
  <si>
    <t>gyógyszerbeszerzés</t>
  </si>
  <si>
    <t>17.</t>
  </si>
  <si>
    <t>könyv folyóiratbeszerzés</t>
  </si>
  <si>
    <t>18.</t>
  </si>
  <si>
    <t>információ hordozó beszerzés (cd,ekönyv)</t>
  </si>
  <si>
    <t>19.</t>
  </si>
  <si>
    <t>szakmai anyagok beszerzése</t>
  </si>
  <si>
    <t>20.</t>
  </si>
  <si>
    <t>szakmai anyagok beszerzése összesen</t>
  </si>
  <si>
    <t>k311</t>
  </si>
  <si>
    <t>21.</t>
  </si>
  <si>
    <t>élelmiszerbeszerzés</t>
  </si>
  <si>
    <t>22.</t>
  </si>
  <si>
    <t>irodaszer-nyomtatvány</t>
  </si>
  <si>
    <t>23.</t>
  </si>
  <si>
    <t>hajtó-kenő anyag</t>
  </si>
  <si>
    <t>24.</t>
  </si>
  <si>
    <t>munka-védőruha, egyéb textilia</t>
  </si>
  <si>
    <t>25.</t>
  </si>
  <si>
    <t>egyéb anyag-tisztítószer-karbantart</t>
  </si>
  <si>
    <t>26.</t>
  </si>
  <si>
    <t>Üzemeltetési anyag beszerzés összesen</t>
  </si>
  <si>
    <t>k312</t>
  </si>
  <si>
    <t>27.</t>
  </si>
  <si>
    <t>Készletbeszrzés (k311+k312)</t>
  </si>
  <si>
    <t>k31</t>
  </si>
  <si>
    <t>28.</t>
  </si>
  <si>
    <t>informatikai szolgáltatások (internet-programköv)</t>
  </si>
  <si>
    <t>k321</t>
  </si>
  <si>
    <t>29.</t>
  </si>
  <si>
    <t>egyéb kommunikációs szolg. Telefon</t>
  </si>
  <si>
    <t>k322</t>
  </si>
  <si>
    <t>30.</t>
  </si>
  <si>
    <t>Kommunikációs szolgáltatások összesen</t>
  </si>
  <si>
    <t>k32</t>
  </si>
  <si>
    <t>31.</t>
  </si>
  <si>
    <t>gázdíj</t>
  </si>
  <si>
    <t>32.</t>
  </si>
  <si>
    <t>villamos energia díj</t>
  </si>
  <si>
    <t>33.</t>
  </si>
  <si>
    <t>távhő díja</t>
  </si>
  <si>
    <t>34.</t>
  </si>
  <si>
    <t>víz és csatornadíj</t>
  </si>
  <si>
    <t>35.</t>
  </si>
  <si>
    <t>Közüzemi díjak összesen</t>
  </si>
  <si>
    <t>k331</t>
  </si>
  <si>
    <t>36.</t>
  </si>
  <si>
    <t>Vásárolt élelmezés</t>
  </si>
  <si>
    <t>k332</t>
  </si>
  <si>
    <t>37.</t>
  </si>
  <si>
    <t>bérleti díj</t>
  </si>
  <si>
    <t>k333</t>
  </si>
  <si>
    <t>38.</t>
  </si>
  <si>
    <t>karbantartás kisjavítás</t>
  </si>
  <si>
    <t>k334</t>
  </si>
  <si>
    <t>39.</t>
  </si>
  <si>
    <t>közvetített szolgáltatás</t>
  </si>
  <si>
    <t>k335</t>
  </si>
  <si>
    <t>40.</t>
  </si>
  <si>
    <t>szakmai tev. Szolg. -orvosdíjazás</t>
  </si>
  <si>
    <t>k336</t>
  </si>
  <si>
    <t>41.</t>
  </si>
  <si>
    <t>egyéb szolgáltatás</t>
  </si>
  <si>
    <t>k337</t>
  </si>
  <si>
    <t>42.</t>
  </si>
  <si>
    <t>pénzügyi szolgáltatás díja</t>
  </si>
  <si>
    <t>43.</t>
  </si>
  <si>
    <t>Szolgáltatási dajk összesen</t>
  </si>
  <si>
    <t>k33</t>
  </si>
  <si>
    <t>44.</t>
  </si>
  <si>
    <t>Kiküldetés kiadásai</t>
  </si>
  <si>
    <t>k341</t>
  </si>
  <si>
    <t>45.</t>
  </si>
  <si>
    <t>előzetesen felszámított áfa</t>
  </si>
  <si>
    <t>k351</t>
  </si>
  <si>
    <t>46.</t>
  </si>
  <si>
    <t>fizetendő áfa</t>
  </si>
  <si>
    <t>k352</t>
  </si>
  <si>
    <t>47.</t>
  </si>
  <si>
    <t>egyéb dologi(biztosítások,cégautóadó, hatóságidíjak,kötbér, késedelmi kamat)</t>
  </si>
  <si>
    <t>k355</t>
  </si>
  <si>
    <t>48.</t>
  </si>
  <si>
    <t>Különféle befizetések egyéb dologi</t>
  </si>
  <si>
    <t>k35</t>
  </si>
  <si>
    <t>49.</t>
  </si>
  <si>
    <t>Dologi kiadások (=27+29+40+41+45)</t>
  </si>
  <si>
    <t>k3</t>
  </si>
  <si>
    <t>50.</t>
  </si>
  <si>
    <t>számítás technikai eszközök beszerzés</t>
  </si>
  <si>
    <t>k63</t>
  </si>
  <si>
    <t>51.</t>
  </si>
  <si>
    <t>egyéb tárgyi eszköz beszerzés</t>
  </si>
  <si>
    <t>k64</t>
  </si>
  <si>
    <t>52.</t>
  </si>
  <si>
    <t>beruázási célú eelőzetes ÁFA</t>
  </si>
  <si>
    <t>k67</t>
  </si>
  <si>
    <t>53.</t>
  </si>
  <si>
    <t>Beruházások összesen</t>
  </si>
  <si>
    <t>k6</t>
  </si>
  <si>
    <t>54.</t>
  </si>
  <si>
    <t>Költségvetési kiadások összesen</t>
  </si>
  <si>
    <t>k1-k6</t>
  </si>
  <si>
    <t>55.</t>
  </si>
  <si>
    <t>Közvetített szolgáltatások ellenértéke</t>
  </si>
  <si>
    <t>b403</t>
  </si>
  <si>
    <t>56.</t>
  </si>
  <si>
    <t>ellátási díjak</t>
  </si>
  <si>
    <t>b405</t>
  </si>
  <si>
    <t>57.</t>
  </si>
  <si>
    <t>kiszámlázott általános forgalmi adó</t>
  </si>
  <si>
    <t>b406</t>
  </si>
  <si>
    <t>58.</t>
  </si>
  <si>
    <t>59.</t>
  </si>
  <si>
    <t>Működési bevétel összesen</t>
  </si>
  <si>
    <t>b4</t>
  </si>
  <si>
    <t>60.</t>
  </si>
  <si>
    <t>normatív támogatás összege</t>
  </si>
  <si>
    <t>b816</t>
  </si>
  <si>
    <t>61.</t>
  </si>
  <si>
    <t>államháztartáson belüli támogatá</t>
  </si>
  <si>
    <t>b16</t>
  </si>
  <si>
    <t>62.</t>
  </si>
  <si>
    <t>normatív támogatás összesen</t>
  </si>
  <si>
    <t>63.</t>
  </si>
  <si>
    <t>önkormányzati támogatás</t>
  </si>
  <si>
    <t>64.</t>
  </si>
  <si>
    <t>Költségvetési bevételek összesen</t>
  </si>
  <si>
    <t>Családok átmeneti otthona</t>
  </si>
  <si>
    <t>Gyermekek átmeneti otthona</t>
  </si>
  <si>
    <t>Gyermekek bölcsődei ellátása</t>
  </si>
  <si>
    <t>Gyermekétkezetés bölcsőde</t>
  </si>
  <si>
    <t>intézményi létszám</t>
  </si>
  <si>
    <t>törvény szerinti illetmények,munkabérek</t>
  </si>
  <si>
    <t xml:space="preserve">közvetített szolgáltatások </t>
  </si>
  <si>
    <t>Ellátottak pénzbeni juttatása</t>
  </si>
  <si>
    <t>K47</t>
  </si>
  <si>
    <t>szolgáltatások ellenértéke</t>
  </si>
  <si>
    <t>b402</t>
  </si>
  <si>
    <t>közvetített szolgáltatások ellenértéke</t>
  </si>
  <si>
    <t>Egyéb kapott kamatok</t>
  </si>
  <si>
    <t>b408</t>
  </si>
  <si>
    <t>Család és Gyejo központ</t>
  </si>
  <si>
    <t>Család és Gyejo Szolgálat</t>
  </si>
  <si>
    <t>Létszám</t>
  </si>
  <si>
    <t>szakmai tev. Szolg. -pszichológus, jogi képviselet</t>
  </si>
  <si>
    <t>informatikai eszközök beszerzése</t>
  </si>
  <si>
    <t xml:space="preserve"> </t>
  </si>
  <si>
    <t>foglalkoztatottak egyéb személyi juttatás</t>
  </si>
  <si>
    <t>k1131</t>
  </si>
  <si>
    <t>szemétszállítás</t>
  </si>
  <si>
    <t>bérkompenzáció</t>
  </si>
  <si>
    <t>kamatbevétel</t>
  </si>
  <si>
    <t>Demens bentlakásos ellátás 9fő</t>
  </si>
  <si>
    <t>Időskorúak bentlakásos ellátása 53 fő</t>
  </si>
  <si>
    <t>Készletbeszerzés (k311+k312)</t>
  </si>
  <si>
    <t>villamosenergia</t>
  </si>
  <si>
    <t>Pályázat</t>
  </si>
  <si>
    <t>Mindösszesen</t>
  </si>
  <si>
    <t>ÁFA visszatérülés</t>
  </si>
  <si>
    <t>Szolgáltatási díjak összesen</t>
  </si>
  <si>
    <t>beruázási célú előzetes ÁFA</t>
  </si>
  <si>
    <t>bérleti díjak</t>
  </si>
  <si>
    <t xml:space="preserve">közlekedési költségtérítés(munkába járás) </t>
  </si>
  <si>
    <t>maradvány</t>
  </si>
  <si>
    <t>Gyermekek átmeneti ellátása</t>
  </si>
  <si>
    <t>Család és Gyejo Szolgálat + pályázat</t>
  </si>
  <si>
    <t>kormányzati funkció szerinti megbontás</t>
  </si>
  <si>
    <t>F.szla.</t>
  </si>
  <si>
    <t>f.szla.</t>
  </si>
  <si>
    <t>0511011</t>
  </si>
  <si>
    <t>0511041</t>
  </si>
  <si>
    <t>0511061</t>
  </si>
  <si>
    <t>0511071</t>
  </si>
  <si>
    <t>0511081</t>
  </si>
  <si>
    <t>0511091</t>
  </si>
  <si>
    <t>0511101</t>
  </si>
  <si>
    <t>051231</t>
  </si>
  <si>
    <t>0521</t>
  </si>
  <si>
    <t>053111</t>
  </si>
  <si>
    <t>053121</t>
  </si>
  <si>
    <t>053211</t>
  </si>
  <si>
    <t>053221</t>
  </si>
  <si>
    <t>053311</t>
  </si>
  <si>
    <t>053321</t>
  </si>
  <si>
    <t>053331</t>
  </si>
  <si>
    <t>053341</t>
  </si>
  <si>
    <t>053351</t>
  </si>
  <si>
    <t>053361</t>
  </si>
  <si>
    <t>053371</t>
  </si>
  <si>
    <t>053511</t>
  </si>
  <si>
    <t>053521</t>
  </si>
  <si>
    <t>053411</t>
  </si>
  <si>
    <t>053551</t>
  </si>
  <si>
    <t>05471</t>
  </si>
  <si>
    <t>05641</t>
  </si>
  <si>
    <t>05672</t>
  </si>
  <si>
    <t>094031</t>
  </si>
  <si>
    <t>094051</t>
  </si>
  <si>
    <t>094061</t>
  </si>
  <si>
    <t>098161</t>
  </si>
  <si>
    <t>rovatsz.</t>
  </si>
  <si>
    <t>05671</t>
  </si>
  <si>
    <t>09161</t>
  </si>
  <si>
    <t>098131</t>
  </si>
  <si>
    <t>sorsz.</t>
  </si>
</sst>
</file>

<file path=xl/styles.xml><?xml version="1.0" encoding="utf-8"?>
<styleSheet xmlns="http://schemas.openxmlformats.org/spreadsheetml/2006/main">
  <numFmts count="2">
    <numFmt numFmtId="164" formatCode="_-* #,##0\ _F_t_-;\-* #,##0\ _F_t_-;_-* &quot;- &quot;_F_t_-;_-@_-"/>
    <numFmt numFmtId="165" formatCode="#,##0.0_ ;\-#,##0.0\ "/>
  </numFmts>
  <fonts count="2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4"/>
      <color indexed="8"/>
      <name val="Baskerville Old Face"/>
      <family val="1"/>
      <charset val="1"/>
    </font>
    <font>
      <b/>
      <sz val="14"/>
      <color indexed="8"/>
      <name val="Baskerville Old Face"/>
      <family val="1"/>
      <charset val="1"/>
    </font>
    <font>
      <b/>
      <sz val="10"/>
      <color indexed="8"/>
      <name val="Calibri"/>
      <family val="2"/>
      <charset val="238"/>
    </font>
    <font>
      <b/>
      <sz val="12"/>
      <color indexed="8"/>
      <name val="Baskerville Old Face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Baskerville Old Face"/>
      <family val="1"/>
      <charset val="1"/>
    </font>
    <font>
      <i/>
      <sz val="11"/>
      <color indexed="8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15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0" tint="-4.9989318521683403E-2"/>
        <b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2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9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1" xfId="1" applyNumberFormat="1" applyBorder="1"/>
    <xf numFmtId="164" fontId="2" fillId="0" borderId="2" xfId="1" applyNumberFormat="1" applyFont="1" applyBorder="1" applyAlignment="1">
      <alignment wrapText="1"/>
    </xf>
    <xf numFmtId="164" fontId="2" fillId="0" borderId="2" xfId="1" applyNumberFormat="1" applyFont="1" applyBorder="1" applyAlignment="1">
      <alignment horizontal="center" wrapText="1"/>
    </xf>
    <xf numFmtId="0" fontId="2" fillId="0" borderId="1" xfId="1" applyFont="1" applyBorder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/>
    </xf>
    <xf numFmtId="0" fontId="1" fillId="0" borderId="6" xfId="1" applyBorder="1"/>
    <xf numFmtId="0" fontId="1" fillId="0" borderId="7" xfId="1" applyBorder="1" applyAlignment="1">
      <alignment wrapText="1"/>
    </xf>
    <xf numFmtId="0" fontId="1" fillId="0" borderId="7" xfId="1" applyBorder="1"/>
    <xf numFmtId="164" fontId="1" fillId="0" borderId="7" xfId="1" applyNumberFormat="1" applyBorder="1"/>
    <xf numFmtId="164" fontId="1" fillId="0" borderId="8" xfId="1" applyNumberFormat="1" applyBorder="1"/>
    <xf numFmtId="0" fontId="1" fillId="0" borderId="5" xfId="1" applyBorder="1"/>
    <xf numFmtId="164" fontId="1" fillId="2" borderId="1" xfId="1" applyNumberFormat="1" applyFill="1" applyBorder="1"/>
    <xf numFmtId="0" fontId="1" fillId="3" borderId="5" xfId="1" applyFill="1" applyBorder="1"/>
    <xf numFmtId="0" fontId="1" fillId="3" borderId="1" xfId="1" applyFill="1" applyBorder="1"/>
    <xf numFmtId="0" fontId="3" fillId="0" borderId="1" xfId="1" applyFont="1" applyBorder="1"/>
    <xf numFmtId="164" fontId="3" fillId="0" borderId="1" xfId="1" applyNumberFormat="1" applyFont="1" applyBorder="1"/>
    <xf numFmtId="164" fontId="3" fillId="0" borderId="9" xfId="1" applyNumberFormat="1" applyFont="1" applyBorder="1"/>
    <xf numFmtId="164" fontId="3" fillId="0" borderId="5" xfId="1" applyNumberFormat="1" applyFont="1" applyBorder="1"/>
    <xf numFmtId="0" fontId="1" fillId="0" borderId="10" xfId="1" applyBorder="1"/>
    <xf numFmtId="164" fontId="1" fillId="0" borderId="10" xfId="1" applyNumberFormat="1" applyBorder="1"/>
    <xf numFmtId="164" fontId="1" fillId="0" borderId="11" xfId="1" applyNumberFormat="1" applyBorder="1"/>
    <xf numFmtId="0" fontId="3" fillId="4" borderId="12" xfId="1" applyFont="1" applyFill="1" applyBorder="1"/>
    <xf numFmtId="164" fontId="3" fillId="4" borderId="12" xfId="1" applyNumberFormat="1" applyFont="1" applyFill="1" applyBorder="1"/>
    <xf numFmtId="164" fontId="3" fillId="4" borderId="13" xfId="1" applyNumberFormat="1" applyFont="1" applyFill="1" applyBorder="1"/>
    <xf numFmtId="164" fontId="3" fillId="0" borderId="8" xfId="1" applyNumberFormat="1" applyFont="1" applyBorder="1"/>
    <xf numFmtId="0" fontId="3" fillId="0" borderId="10" xfId="1" applyFont="1" applyBorder="1"/>
    <xf numFmtId="164" fontId="3" fillId="0" borderId="10" xfId="1" applyNumberFormat="1" applyFont="1" applyBorder="1"/>
    <xf numFmtId="164" fontId="3" fillId="0" borderId="14" xfId="1" applyNumberFormat="1" applyFont="1" applyBorder="1"/>
    <xf numFmtId="164" fontId="3" fillId="4" borderId="15" xfId="1" applyNumberFormat="1" applyFont="1" applyFill="1" applyBorder="1"/>
    <xf numFmtId="164" fontId="1" fillId="2" borderId="10" xfId="1" applyNumberFormat="1" applyFill="1" applyBorder="1"/>
    <xf numFmtId="0" fontId="3" fillId="2" borderId="12" xfId="1" applyFont="1" applyFill="1" applyBorder="1"/>
    <xf numFmtId="164" fontId="3" fillId="2" borderId="12" xfId="1" applyNumberFormat="1" applyFont="1" applyFill="1" applyBorder="1"/>
    <xf numFmtId="0" fontId="3" fillId="0" borderId="16" xfId="1" applyFont="1" applyBorder="1"/>
    <xf numFmtId="164" fontId="3" fillId="0" borderId="16" xfId="1" applyNumberFormat="1" applyFont="1" applyBorder="1"/>
    <xf numFmtId="0" fontId="3" fillId="0" borderId="5" xfId="1" applyFont="1" applyBorder="1"/>
    <xf numFmtId="0" fontId="4" fillId="0" borderId="10" xfId="1" applyFont="1" applyBorder="1" applyAlignment="1">
      <alignment wrapText="1"/>
    </xf>
    <xf numFmtId="0" fontId="3" fillId="5" borderId="16" xfId="1" applyFont="1" applyFill="1" applyBorder="1"/>
    <xf numFmtId="164" fontId="3" fillId="5" borderId="16" xfId="1" applyNumberFormat="1" applyFont="1" applyFill="1" applyBorder="1"/>
    <xf numFmtId="164" fontId="3" fillId="4" borderId="8" xfId="1" applyNumberFormat="1" applyFont="1" applyFill="1" applyBorder="1"/>
    <xf numFmtId="0" fontId="3" fillId="5" borderId="12" xfId="1" applyFont="1" applyFill="1" applyBorder="1"/>
    <xf numFmtId="164" fontId="3" fillId="5" borderId="12" xfId="1" applyNumberFormat="1" applyFont="1" applyFill="1" applyBorder="1"/>
    <xf numFmtId="164" fontId="3" fillId="5" borderId="13" xfId="1" applyNumberFormat="1" applyFont="1" applyFill="1" applyBorder="1"/>
    <xf numFmtId="0" fontId="5" fillId="6" borderId="16" xfId="1" applyFont="1" applyFill="1" applyBorder="1"/>
    <xf numFmtId="164" fontId="5" fillId="6" borderId="16" xfId="1" applyNumberFormat="1" applyFont="1" applyFill="1" applyBorder="1"/>
    <xf numFmtId="0" fontId="5" fillId="0" borderId="1" xfId="1" applyFont="1" applyBorder="1"/>
    <xf numFmtId="0" fontId="1" fillId="0" borderId="17" xfId="1" applyBorder="1"/>
    <xf numFmtId="164" fontId="1" fillId="0" borderId="17" xfId="1" applyNumberFormat="1" applyBorder="1"/>
    <xf numFmtId="164" fontId="3" fillId="4" borderId="18" xfId="1" applyNumberFormat="1" applyFont="1" applyFill="1" applyBorder="1"/>
    <xf numFmtId="0" fontId="1" fillId="0" borderId="19" xfId="1" applyBorder="1"/>
    <xf numFmtId="0" fontId="1" fillId="0" borderId="20" xfId="1" applyBorder="1"/>
    <xf numFmtId="0" fontId="1" fillId="4" borderId="1" xfId="1" applyFill="1" applyBorder="1"/>
    <xf numFmtId="164" fontId="1" fillId="4" borderId="1" xfId="1" applyNumberFormat="1" applyFill="1" applyBorder="1"/>
    <xf numFmtId="0" fontId="6" fillId="5" borderId="12" xfId="1" applyFont="1" applyFill="1" applyBorder="1"/>
    <xf numFmtId="164" fontId="6" fillId="5" borderId="12" xfId="1" applyNumberFormat="1" applyFont="1" applyFill="1" applyBorder="1"/>
    <xf numFmtId="164" fontId="6" fillId="5" borderId="13" xfId="1" applyNumberFormat="1" applyFont="1" applyFill="1" applyBorder="1"/>
    <xf numFmtId="0" fontId="7" fillId="0" borderId="1" xfId="1" applyFont="1" applyBorder="1"/>
    <xf numFmtId="164" fontId="3" fillId="4" borderId="7" xfId="1" applyNumberFormat="1" applyFont="1" applyFill="1" applyBorder="1"/>
    <xf numFmtId="164" fontId="3" fillId="4" borderId="1" xfId="1" applyNumberFormat="1" applyFont="1" applyFill="1" applyBorder="1"/>
    <xf numFmtId="164" fontId="3" fillId="0" borderId="0" xfId="1" applyNumberFormat="1" applyFont="1"/>
    <xf numFmtId="164" fontId="1" fillId="3" borderId="1" xfId="1" applyNumberFormat="1" applyFill="1" applyBorder="1"/>
    <xf numFmtId="164" fontId="3" fillId="4" borderId="23" xfId="1" applyNumberFormat="1" applyFont="1" applyFill="1" applyBorder="1"/>
    <xf numFmtId="0" fontId="3" fillId="5" borderId="4" xfId="1" applyFont="1" applyFill="1" applyBorder="1"/>
    <xf numFmtId="164" fontId="3" fillId="5" borderId="4" xfId="1" applyNumberFormat="1" applyFont="1" applyFill="1" applyBorder="1"/>
    <xf numFmtId="164" fontId="1" fillId="0" borderId="5" xfId="1" applyNumberFormat="1" applyBorder="1"/>
    <xf numFmtId="0" fontId="2" fillId="0" borderId="2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1" fillId="0" borderId="14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3" fillId="0" borderId="9" xfId="1" applyFont="1" applyBorder="1"/>
    <xf numFmtId="0" fontId="1" fillId="0" borderId="11" xfId="1" applyBorder="1"/>
    <xf numFmtId="0" fontId="3" fillId="4" borderId="13" xfId="1" applyFont="1" applyFill="1" applyBorder="1"/>
    <xf numFmtId="0" fontId="3" fillId="2" borderId="1" xfId="1" applyFont="1" applyFill="1" applyBorder="1"/>
    <xf numFmtId="0" fontId="12" fillId="0" borderId="5" xfId="1" applyFont="1" applyBorder="1"/>
    <xf numFmtId="0" fontId="12" fillId="0" borderId="1" xfId="1" applyFont="1" applyBorder="1"/>
    <xf numFmtId="0" fontId="3" fillId="4" borderId="7" xfId="1" applyFont="1" applyFill="1" applyBorder="1"/>
    <xf numFmtId="0" fontId="3" fillId="4" borderId="1" xfId="1" applyFont="1" applyFill="1" applyBorder="1"/>
    <xf numFmtId="0" fontId="1" fillId="0" borderId="25" xfId="1" applyBorder="1"/>
    <xf numFmtId="0" fontId="1" fillId="0" borderId="26" xfId="1" applyBorder="1"/>
    <xf numFmtId="0" fontId="2" fillId="0" borderId="27" xfId="1" applyFont="1" applyBorder="1" applyAlignment="1">
      <alignment wrapText="1"/>
    </xf>
    <xf numFmtId="0" fontId="2" fillId="0" borderId="28" xfId="1" applyFont="1" applyBorder="1" applyAlignment="1">
      <alignment wrapText="1"/>
    </xf>
    <xf numFmtId="0" fontId="1" fillId="0" borderId="29" xfId="1" applyBorder="1"/>
    <xf numFmtId="0" fontId="1" fillId="0" borderId="1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30" xfId="1" applyBorder="1"/>
    <xf numFmtId="0" fontId="3" fillId="4" borderId="31" xfId="1" applyFont="1" applyFill="1" applyBorder="1"/>
    <xf numFmtId="164" fontId="3" fillId="3" borderId="1" xfId="1" applyNumberFormat="1" applyFont="1" applyFill="1" applyBorder="1"/>
    <xf numFmtId="0" fontId="3" fillId="4" borderId="5" xfId="1" applyFont="1" applyFill="1" applyBorder="1"/>
    <xf numFmtId="164" fontId="3" fillId="2" borderId="1" xfId="1" applyNumberFormat="1" applyFont="1" applyFill="1" applyBorder="1"/>
    <xf numFmtId="0" fontId="3" fillId="4" borderId="1" xfId="1" applyFont="1" applyFill="1" applyBorder="1" applyAlignment="1">
      <alignment wrapText="1"/>
    </xf>
    <xf numFmtId="0" fontId="3" fillId="5" borderId="5" xfId="1" applyFont="1" applyFill="1" applyBorder="1"/>
    <xf numFmtId="0" fontId="3" fillId="5" borderId="1" xfId="1" applyFont="1" applyFill="1" applyBorder="1"/>
    <xf numFmtId="0" fontId="16" fillId="0" borderId="5" xfId="1" applyFont="1" applyBorder="1"/>
    <xf numFmtId="0" fontId="16" fillId="0" borderId="1" xfId="1" applyFont="1" applyBorder="1"/>
    <xf numFmtId="0" fontId="17" fillId="4" borderId="1" xfId="1" applyFont="1" applyFill="1" applyBorder="1"/>
    <xf numFmtId="0" fontId="12" fillId="0" borderId="0" xfId="1" applyFont="1"/>
    <xf numFmtId="0" fontId="13" fillId="4" borderId="0" xfId="1" applyFont="1" applyFill="1"/>
    <xf numFmtId="0" fontId="3" fillId="4" borderId="0" xfId="1" applyFont="1" applyFill="1"/>
    <xf numFmtId="0" fontId="3" fillId="5" borderId="0" xfId="1" applyFont="1" applyFill="1"/>
    <xf numFmtId="0" fontId="12" fillId="5" borderId="0" xfId="1" applyFont="1" applyFill="1"/>
    <xf numFmtId="0" fontId="1" fillId="0" borderId="24" xfId="1" applyBorder="1"/>
    <xf numFmtId="0" fontId="1" fillId="0" borderId="2" xfId="1" applyBorder="1"/>
    <xf numFmtId="164" fontId="1" fillId="0" borderId="2" xfId="1" applyNumberFormat="1" applyBorder="1"/>
    <xf numFmtId="164" fontId="3" fillId="0" borderId="33" xfId="1" applyNumberFormat="1" applyFont="1" applyBorder="1"/>
    <xf numFmtId="164" fontId="3" fillId="0" borderId="7" xfId="1" applyNumberFormat="1" applyFont="1" applyBorder="1"/>
    <xf numFmtId="0" fontId="3" fillId="9" borderId="5" xfId="1" applyFont="1" applyFill="1" applyBorder="1"/>
    <xf numFmtId="0" fontId="3" fillId="9" borderId="1" xfId="1" applyFont="1" applyFill="1" applyBorder="1"/>
    <xf numFmtId="0" fontId="1" fillId="9" borderId="5" xfId="1" applyFill="1" applyBorder="1"/>
    <xf numFmtId="0" fontId="1" fillId="9" borderId="1" xfId="1" applyFill="1" applyBorder="1"/>
    <xf numFmtId="164" fontId="1" fillId="3" borderId="5" xfId="1" applyNumberFormat="1" applyFill="1" applyBorder="1"/>
    <xf numFmtId="0" fontId="1" fillId="10" borderId="6" xfId="1" applyFill="1" applyBorder="1"/>
    <xf numFmtId="0" fontId="1" fillId="11" borderId="7" xfId="1" applyFill="1" applyBorder="1"/>
    <xf numFmtId="164" fontId="1" fillId="11" borderId="7" xfId="1" applyNumberFormat="1" applyFill="1" applyBorder="1"/>
    <xf numFmtId="164" fontId="1" fillId="12" borderId="7" xfId="1" applyNumberFormat="1" applyFill="1" applyBorder="1"/>
    <xf numFmtId="0" fontId="1" fillId="11" borderId="1" xfId="1" applyFill="1" applyBorder="1"/>
    <xf numFmtId="164" fontId="1" fillId="12" borderId="1" xfId="1" applyNumberFormat="1" applyFill="1" applyBorder="1"/>
    <xf numFmtId="164" fontId="2" fillId="12" borderId="2" xfId="1" applyNumberFormat="1" applyFont="1" applyFill="1" applyBorder="1" applyAlignment="1">
      <alignment wrapText="1"/>
    </xf>
    <xf numFmtId="164" fontId="1" fillId="12" borderId="7" xfId="1" applyNumberFormat="1" applyFill="1" applyBorder="1"/>
    <xf numFmtId="164" fontId="1" fillId="12" borderId="1" xfId="1" applyNumberFormat="1" applyFill="1" applyBorder="1"/>
    <xf numFmtId="164" fontId="1" fillId="12" borderId="10" xfId="1" applyNumberFormat="1" applyFill="1" applyBorder="1"/>
    <xf numFmtId="164" fontId="3" fillId="12" borderId="12" xfId="1" applyNumberFormat="1" applyFont="1" applyFill="1" applyBorder="1"/>
    <xf numFmtId="164" fontId="1" fillId="12" borderId="10" xfId="1" applyNumberFormat="1" applyFill="1" applyBorder="1"/>
    <xf numFmtId="164" fontId="3" fillId="12" borderId="10" xfId="1" applyNumberFormat="1" applyFont="1" applyFill="1" applyBorder="1"/>
    <xf numFmtId="164" fontId="3" fillId="12" borderId="23" xfId="1" applyNumberFormat="1" applyFont="1" applyFill="1" applyBorder="1"/>
    <xf numFmtId="164" fontId="3" fillId="12" borderId="16" xfId="1" applyNumberFormat="1" applyFont="1" applyFill="1" applyBorder="1"/>
    <xf numFmtId="164" fontId="3" fillId="13" borderId="16" xfId="1" applyNumberFormat="1" applyFont="1" applyFill="1" applyBorder="1"/>
    <xf numFmtId="164" fontId="1" fillId="12" borderId="17" xfId="1" applyNumberFormat="1" applyFill="1" applyBorder="1"/>
    <xf numFmtId="164" fontId="1" fillId="12" borderId="0" xfId="1" applyNumberFormat="1" applyFill="1"/>
    <xf numFmtId="0" fontId="1" fillId="13" borderId="6" xfId="1" applyFill="1" applyBorder="1"/>
    <xf numFmtId="0" fontId="3" fillId="13" borderId="16" xfId="1" applyFont="1" applyFill="1" applyBorder="1"/>
    <xf numFmtId="0" fontId="3" fillId="13" borderId="1" xfId="1" applyFont="1" applyFill="1" applyBorder="1"/>
    <xf numFmtId="164" fontId="3" fillId="14" borderId="16" xfId="1" applyNumberFormat="1" applyFont="1" applyFill="1" applyBorder="1"/>
    <xf numFmtId="164" fontId="3" fillId="15" borderId="12" xfId="1" applyNumberFormat="1" applyFont="1" applyFill="1" applyBorder="1"/>
    <xf numFmtId="164" fontId="3" fillId="16" borderId="8" xfId="1" applyNumberFormat="1" applyFont="1" applyFill="1" applyBorder="1"/>
    <xf numFmtId="164" fontId="6" fillId="17" borderId="12" xfId="1" applyNumberFormat="1" applyFont="1" applyFill="1" applyBorder="1"/>
    <xf numFmtId="164" fontId="3" fillId="2" borderId="23" xfId="1" applyNumberFormat="1" applyFont="1" applyFill="1" applyBorder="1"/>
    <xf numFmtId="164" fontId="3" fillId="0" borderId="35" xfId="1" applyNumberFormat="1" applyFont="1" applyBorder="1"/>
    <xf numFmtId="164" fontId="1" fillId="0" borderId="14" xfId="1" applyNumberFormat="1" applyBorder="1"/>
    <xf numFmtId="164" fontId="3" fillId="0" borderId="19" xfId="1" applyNumberFormat="1" applyFont="1" applyBorder="1"/>
    <xf numFmtId="164" fontId="3" fillId="16" borderId="35" xfId="1" applyNumberFormat="1" applyFont="1" applyFill="1" applyBorder="1"/>
    <xf numFmtId="164" fontId="3" fillId="18" borderId="35" xfId="1" applyNumberFormat="1" applyFont="1" applyFill="1" applyBorder="1"/>
    <xf numFmtId="164" fontId="3" fillId="18" borderId="36" xfId="1" applyNumberFormat="1" applyFont="1" applyFill="1" applyBorder="1"/>
    <xf numFmtId="164" fontId="1" fillId="10" borderId="8" xfId="1" applyNumberFormat="1" applyFill="1" applyBorder="1"/>
    <xf numFmtId="164" fontId="3" fillId="4" borderId="35" xfId="1" applyNumberFormat="1" applyFont="1" applyFill="1" applyBorder="1"/>
    <xf numFmtId="164" fontId="3" fillId="0" borderId="34" xfId="1" applyNumberFormat="1" applyFont="1" applyBorder="1"/>
    <xf numFmtId="0" fontId="18" fillId="0" borderId="6" xfId="1" applyFont="1" applyBorder="1"/>
    <xf numFmtId="0" fontId="18" fillId="0" borderId="1" xfId="1" applyFont="1" applyBorder="1"/>
    <xf numFmtId="164" fontId="18" fillId="0" borderId="1" xfId="1" applyNumberFormat="1" applyFont="1" applyBorder="1"/>
    <xf numFmtId="164" fontId="18" fillId="12" borderId="1" xfId="1" applyNumberFormat="1" applyFont="1" applyFill="1" applyBorder="1"/>
    <xf numFmtId="164" fontId="18" fillId="0" borderId="8" xfId="1" applyNumberFormat="1" applyFont="1" applyBorder="1"/>
    <xf numFmtId="3" fontId="1" fillId="0" borderId="0" xfId="1" applyNumberFormat="1"/>
    <xf numFmtId="164" fontId="3" fillId="3" borderId="5" xfId="1" applyNumberFormat="1" applyFont="1" applyFill="1" applyBorder="1"/>
    <xf numFmtId="164" fontId="3" fillId="4" borderId="5" xfId="1" applyNumberFormat="1" applyFont="1" applyFill="1" applyBorder="1"/>
    <xf numFmtId="164" fontId="3" fillId="2" borderId="5" xfId="1" applyNumberFormat="1" applyFont="1" applyFill="1" applyBorder="1"/>
    <xf numFmtId="164" fontId="1" fillId="0" borderId="1" xfId="1" applyNumberFormat="1" applyFill="1" applyBorder="1"/>
    <xf numFmtId="164" fontId="2" fillId="0" borderId="2" xfId="1" applyNumberFormat="1" applyFont="1" applyFill="1" applyBorder="1" applyAlignment="1">
      <alignment wrapText="1"/>
    </xf>
    <xf numFmtId="164" fontId="1" fillId="0" borderId="7" xfId="1" applyNumberFormat="1" applyFill="1" applyBorder="1"/>
    <xf numFmtId="164" fontId="1" fillId="0" borderId="10" xfId="1" applyNumberFormat="1" applyFill="1" applyBorder="1"/>
    <xf numFmtId="164" fontId="3" fillId="0" borderId="12" xfId="1" applyNumberFormat="1" applyFont="1" applyFill="1" applyBorder="1"/>
    <xf numFmtId="164" fontId="18" fillId="0" borderId="1" xfId="1" applyNumberFormat="1" applyFont="1" applyFill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5" fillId="0" borderId="16" xfId="1" applyNumberFormat="1" applyFont="1" applyFill="1" applyBorder="1"/>
    <xf numFmtId="164" fontId="1" fillId="0" borderId="17" xfId="1" applyNumberFormat="1" applyFill="1" applyBorder="1"/>
    <xf numFmtId="164" fontId="6" fillId="0" borderId="12" xfId="1" applyNumberFormat="1" applyFont="1" applyFill="1" applyBorder="1"/>
    <xf numFmtId="164" fontId="1" fillId="0" borderId="0" xfId="1" applyNumberFormat="1" applyFill="1"/>
    <xf numFmtId="0" fontId="1" fillId="0" borderId="6" xfId="1" applyFill="1" applyBorder="1"/>
    <xf numFmtId="0" fontId="1" fillId="0" borderId="1" xfId="1" applyFill="1" applyBorder="1"/>
    <xf numFmtId="164" fontId="1" fillId="0" borderId="8" xfId="1" applyNumberFormat="1" applyFill="1" applyBorder="1"/>
    <xf numFmtId="3" fontId="1" fillId="0" borderId="5" xfId="1" applyNumberFormat="1" applyBorder="1"/>
    <xf numFmtId="3" fontId="3" fillId="0" borderId="5" xfId="1" applyNumberFormat="1" applyFont="1" applyBorder="1"/>
    <xf numFmtId="3" fontId="1" fillId="0" borderId="1" xfId="1" applyNumberFormat="1" applyBorder="1"/>
    <xf numFmtId="3" fontId="1" fillId="0" borderId="5" xfId="1" applyNumberFormat="1" applyFill="1" applyBorder="1"/>
    <xf numFmtId="0" fontId="1" fillId="0" borderId="39" xfId="1" applyBorder="1" applyAlignment="1">
      <alignment horizontal="center"/>
    </xf>
    <xf numFmtId="165" fontId="2" fillId="0" borderId="39" xfId="1" applyNumberFormat="1" applyFont="1" applyBorder="1" applyAlignment="1">
      <alignment wrapText="1"/>
    </xf>
    <xf numFmtId="165" fontId="2" fillId="0" borderId="39" xfId="1" applyNumberFormat="1" applyFont="1" applyFill="1" applyBorder="1" applyAlignment="1">
      <alignment wrapText="1"/>
    </xf>
    <xf numFmtId="165" fontId="2" fillId="0" borderId="39" xfId="1" applyNumberFormat="1" applyFont="1" applyBorder="1" applyAlignment="1">
      <alignment horizontal="center" wrapText="1"/>
    </xf>
    <xf numFmtId="165" fontId="2" fillId="12" borderId="39" xfId="1" applyNumberFormat="1" applyFont="1" applyFill="1" applyBorder="1" applyAlignment="1">
      <alignment wrapText="1"/>
    </xf>
    <xf numFmtId="165" fontId="1" fillId="0" borderId="40" xfId="1" applyNumberFormat="1" applyBorder="1" applyAlignment="1">
      <alignment horizontal="center"/>
    </xf>
    <xf numFmtId="3" fontId="19" fillId="0" borderId="5" xfId="1" applyNumberFormat="1" applyFont="1" applyBorder="1"/>
    <xf numFmtId="3" fontId="1" fillId="11" borderId="5" xfId="1" applyNumberFormat="1" applyFill="1" applyBorder="1"/>
    <xf numFmtId="3" fontId="3" fillId="13" borderId="5" xfId="1" applyNumberFormat="1" applyFont="1" applyFill="1" applyBorder="1"/>
    <xf numFmtId="3" fontId="5" fillId="0" borderId="5" xfId="1" applyNumberFormat="1" applyFont="1" applyBorder="1"/>
    <xf numFmtId="3" fontId="7" fillId="0" borderId="5" xfId="1" applyNumberFormat="1" applyFont="1" applyBorder="1"/>
    <xf numFmtId="3" fontId="2" fillId="0" borderId="4" xfId="1" applyNumberFormat="1" applyFont="1" applyBorder="1" applyAlignment="1">
      <alignment wrapText="1"/>
    </xf>
    <xf numFmtId="3" fontId="1" fillId="0" borderId="7" xfId="1" applyNumberFormat="1" applyBorder="1"/>
    <xf numFmtId="3" fontId="1" fillId="0" borderId="1" xfId="1" applyNumberFormat="1" applyBorder="1" applyAlignment="1">
      <alignment wrapText="1"/>
    </xf>
    <xf numFmtId="3" fontId="3" fillId="0" borderId="1" xfId="1" applyNumberFormat="1" applyFont="1" applyBorder="1"/>
    <xf numFmtId="3" fontId="3" fillId="0" borderId="10" xfId="1" applyNumberFormat="1" applyFont="1" applyBorder="1"/>
    <xf numFmtId="3" fontId="1" fillId="0" borderId="7" xfId="1" applyNumberFormat="1" applyFont="1" applyBorder="1"/>
    <xf numFmtId="3" fontId="3" fillId="3" borderId="1" xfId="1" applyNumberFormat="1" applyFont="1" applyFill="1" applyBorder="1"/>
    <xf numFmtId="3" fontId="3" fillId="4" borderId="1" xfId="1" applyNumberFormat="1" applyFont="1" applyFill="1" applyBorder="1"/>
    <xf numFmtId="3" fontId="1" fillId="3" borderId="1" xfId="1" applyNumberFormat="1" applyFill="1" applyBorder="1"/>
    <xf numFmtId="3" fontId="3" fillId="2" borderId="1" xfId="1" applyNumberFormat="1" applyFont="1" applyFill="1" applyBorder="1"/>
    <xf numFmtId="3" fontId="3" fillId="9" borderId="1" xfId="1" applyNumberFormat="1" applyFont="1" applyFill="1" applyBorder="1"/>
    <xf numFmtId="3" fontId="3" fillId="5" borderId="1" xfId="1" applyNumberFormat="1" applyFont="1" applyFill="1" applyBorder="1"/>
    <xf numFmtId="3" fontId="16" fillId="0" borderId="1" xfId="1" applyNumberFormat="1" applyFont="1" applyBorder="1"/>
    <xf numFmtId="3" fontId="12" fillId="0" borderId="0" xfId="1" applyNumberFormat="1" applyFont="1"/>
    <xf numFmtId="3" fontId="3" fillId="5" borderId="0" xfId="1" applyNumberFormat="1" applyFont="1" applyFill="1"/>
    <xf numFmtId="0" fontId="1" fillId="0" borderId="37" xfId="1" applyBorder="1"/>
    <xf numFmtId="0" fontId="1" fillId="0" borderId="41" xfId="1" applyBorder="1"/>
    <xf numFmtId="0" fontId="1" fillId="0" borderId="42" xfId="1" applyBorder="1"/>
    <xf numFmtId="0" fontId="1" fillId="0" borderId="43" xfId="1" applyBorder="1"/>
    <xf numFmtId="3" fontId="1" fillId="4" borderId="44" xfId="1" applyNumberFormat="1" applyFont="1" applyFill="1" applyBorder="1"/>
    <xf numFmtId="3" fontId="1" fillId="0" borderId="38" xfId="1" applyNumberFormat="1" applyBorder="1"/>
    <xf numFmtId="0" fontId="3" fillId="4" borderId="45" xfId="1" applyFont="1" applyFill="1" applyBorder="1"/>
    <xf numFmtId="0" fontId="1" fillId="0" borderId="46" xfId="1" applyBorder="1"/>
    <xf numFmtId="164" fontId="3" fillId="4" borderId="20" xfId="1" applyNumberFormat="1" applyFont="1" applyFill="1" applyBorder="1"/>
    <xf numFmtId="164" fontId="3" fillId="0" borderId="0" xfId="1" applyNumberFormat="1" applyFont="1" applyBorder="1"/>
    <xf numFmtId="0" fontId="1" fillId="0" borderId="0" xfId="1" applyFill="1"/>
    <xf numFmtId="0" fontId="12" fillId="0" borderId="0" xfId="1" applyFont="1" applyFill="1"/>
    <xf numFmtId="0" fontId="1" fillId="0" borderId="7" xfId="1" applyFill="1" applyBorder="1"/>
    <xf numFmtId="164" fontId="3" fillId="0" borderId="43" xfId="1" applyNumberFormat="1" applyFont="1" applyBorder="1"/>
    <xf numFmtId="0" fontId="1" fillId="0" borderId="43" xfId="1" applyFill="1" applyBorder="1"/>
    <xf numFmtId="164" fontId="14" fillId="0" borderId="43" xfId="1" applyNumberFormat="1" applyFont="1" applyBorder="1" applyAlignment="1">
      <alignment wrapText="1"/>
    </xf>
    <xf numFmtId="164" fontId="14" fillId="0" borderId="48" xfId="1" applyNumberFormat="1" applyFont="1" applyBorder="1" applyAlignment="1">
      <alignment wrapText="1"/>
    </xf>
    <xf numFmtId="0" fontId="14" fillId="0" borderId="48" xfId="1" applyFont="1" applyBorder="1" applyAlignment="1">
      <alignment wrapText="1"/>
    </xf>
    <xf numFmtId="0" fontId="3" fillId="4" borderId="16" xfId="1" applyFont="1" applyFill="1" applyBorder="1"/>
    <xf numFmtId="0" fontId="3" fillId="0" borderId="43" xfId="1" applyFont="1" applyBorder="1" applyAlignment="1">
      <alignment horizontal="center" wrapText="1"/>
    </xf>
    <xf numFmtId="0" fontId="3" fillId="0" borderId="43" xfId="1" applyFont="1" applyBorder="1" applyAlignment="1">
      <alignment horizontal="center"/>
    </xf>
    <xf numFmtId="164" fontId="3" fillId="0" borderId="43" xfId="1" applyNumberFormat="1" applyFont="1" applyBorder="1" applyAlignment="1">
      <alignment horizontal="center"/>
    </xf>
    <xf numFmtId="0" fontId="2" fillId="0" borderId="43" xfId="1" applyFont="1" applyBorder="1" applyAlignment="1">
      <alignment wrapText="1"/>
    </xf>
    <xf numFmtId="0" fontId="1" fillId="0" borderId="43" xfId="1" applyBorder="1" applyAlignment="1">
      <alignment wrapText="1"/>
    </xf>
    <xf numFmtId="164" fontId="1" fillId="0" borderId="43" xfId="1" applyNumberFormat="1" applyBorder="1"/>
    <xf numFmtId="3" fontId="2" fillId="0" borderId="43" xfId="1" applyNumberFormat="1" applyFont="1" applyBorder="1" applyAlignment="1">
      <alignment wrapText="1"/>
    </xf>
    <xf numFmtId="3" fontId="1" fillId="0" borderId="43" xfId="1" applyNumberFormat="1" applyBorder="1"/>
    <xf numFmtId="0" fontId="1" fillId="2" borderId="43" xfId="1" applyFill="1" applyBorder="1"/>
    <xf numFmtId="164" fontId="1" fillId="2" borderId="43" xfId="1" applyNumberFormat="1" applyFill="1" applyBorder="1"/>
    <xf numFmtId="164" fontId="1" fillId="0" borderId="43" xfId="1" applyNumberFormat="1" applyBorder="1" applyAlignment="1">
      <alignment wrapText="1"/>
    </xf>
    <xf numFmtId="164" fontId="3" fillId="0" borderId="43" xfId="1" applyNumberFormat="1" applyFont="1" applyBorder="1" applyAlignment="1">
      <alignment wrapText="1"/>
    </xf>
    <xf numFmtId="3" fontId="1" fillId="0" borderId="43" xfId="1" applyNumberFormat="1" applyBorder="1" applyAlignment="1">
      <alignment wrapText="1"/>
    </xf>
    <xf numFmtId="0" fontId="3" fillId="0" borderId="43" xfId="1" applyFont="1" applyBorder="1"/>
    <xf numFmtId="3" fontId="3" fillId="0" borderId="43" xfId="1" applyNumberFormat="1" applyFont="1" applyBorder="1"/>
    <xf numFmtId="0" fontId="1" fillId="0" borderId="48" xfId="1" applyBorder="1"/>
    <xf numFmtId="164" fontId="1" fillId="0" borderId="48" xfId="1" applyNumberFormat="1" applyBorder="1"/>
    <xf numFmtId="164" fontId="3" fillId="0" borderId="48" xfId="1" applyNumberFormat="1" applyFont="1" applyBorder="1"/>
    <xf numFmtId="3" fontId="3" fillId="0" borderId="48" xfId="1" applyNumberFormat="1" applyFont="1" applyBorder="1"/>
    <xf numFmtId="3" fontId="3" fillId="4" borderId="43" xfId="1" applyNumberFormat="1" applyFont="1" applyFill="1" applyBorder="1"/>
    <xf numFmtId="0" fontId="1" fillId="0" borderId="53" xfId="1" applyBorder="1"/>
    <xf numFmtId="164" fontId="1" fillId="0" borderId="53" xfId="1" applyNumberFormat="1" applyBorder="1"/>
    <xf numFmtId="164" fontId="3" fillId="0" borderId="53" xfId="1" applyNumberFormat="1" applyFont="1" applyBorder="1"/>
    <xf numFmtId="3" fontId="3" fillId="4" borderId="53" xfId="1" applyNumberFormat="1" applyFont="1" applyFill="1" applyBorder="1"/>
    <xf numFmtId="3" fontId="1" fillId="0" borderId="48" xfId="1" applyNumberFormat="1" applyBorder="1"/>
    <xf numFmtId="0" fontId="3" fillId="5" borderId="54" xfId="1" applyFont="1" applyFill="1" applyBorder="1"/>
    <xf numFmtId="0" fontId="3" fillId="5" borderId="55" xfId="1" applyFont="1" applyFill="1" applyBorder="1"/>
    <xf numFmtId="164" fontId="3" fillId="5" borderId="55" xfId="1" applyNumberFormat="1" applyFont="1" applyFill="1" applyBorder="1"/>
    <xf numFmtId="164" fontId="3" fillId="5" borderId="56" xfId="1" applyNumberFormat="1" applyFont="1" applyFill="1" applyBorder="1"/>
    <xf numFmtId="164" fontId="3" fillId="5" borderId="57" xfId="1" applyNumberFormat="1" applyFont="1" applyFill="1" applyBorder="1"/>
    <xf numFmtId="164" fontId="3" fillId="5" borderId="58" xfId="1" applyNumberFormat="1" applyFont="1" applyFill="1" applyBorder="1"/>
    <xf numFmtId="3" fontId="3" fillId="2" borderId="43" xfId="1" applyNumberFormat="1" applyFont="1" applyFill="1" applyBorder="1"/>
    <xf numFmtId="164" fontId="3" fillId="4" borderId="16" xfId="1" applyNumberFormat="1" applyFont="1" applyFill="1" applyBorder="1"/>
    <xf numFmtId="164" fontId="3" fillId="4" borderId="32" xfId="1" applyNumberFormat="1" applyFont="1" applyFill="1" applyBorder="1"/>
    <xf numFmtId="164" fontId="3" fillId="4" borderId="34" xfId="1" applyNumberFormat="1" applyFont="1" applyFill="1" applyBorder="1"/>
    <xf numFmtId="0" fontId="4" fillId="0" borderId="43" xfId="1" applyFont="1" applyBorder="1" applyAlignment="1">
      <alignment wrapText="1"/>
    </xf>
    <xf numFmtId="164" fontId="3" fillId="5" borderId="20" xfId="1" applyNumberFormat="1" applyFont="1" applyFill="1" applyBorder="1"/>
    <xf numFmtId="3" fontId="3" fillId="5" borderId="43" xfId="1" applyNumberFormat="1" applyFont="1" applyFill="1" applyBorder="1"/>
    <xf numFmtId="164" fontId="3" fillId="5" borderId="14" xfId="1" applyNumberFormat="1" applyFont="1" applyFill="1" applyBorder="1"/>
    <xf numFmtId="0" fontId="1" fillId="4" borderId="43" xfId="1" applyFill="1" applyBorder="1"/>
    <xf numFmtId="164" fontId="1" fillId="4" borderId="43" xfId="1" applyNumberFormat="1" applyFill="1" applyBorder="1"/>
    <xf numFmtId="164" fontId="3" fillId="4" borderId="43" xfId="1" applyNumberFormat="1" applyFont="1" applyFill="1" applyBorder="1"/>
    <xf numFmtId="3" fontId="1" fillId="0" borderId="43" xfId="1" applyNumberFormat="1" applyFill="1" applyBorder="1"/>
    <xf numFmtId="3" fontId="3" fillId="0" borderId="43" xfId="1" applyNumberFormat="1" applyFont="1" applyFill="1" applyBorder="1"/>
    <xf numFmtId="3" fontId="1" fillId="0" borderId="43" xfId="1" applyNumberFormat="1" applyFont="1" applyFill="1" applyBorder="1"/>
    <xf numFmtId="0" fontId="15" fillId="8" borderId="49" xfId="1" applyFont="1" applyFill="1" applyBorder="1"/>
    <xf numFmtId="0" fontId="15" fillId="8" borderId="50" xfId="1" applyFont="1" applyFill="1" applyBorder="1"/>
    <xf numFmtId="164" fontId="15" fillId="8" borderId="50" xfId="1" applyNumberFormat="1" applyFont="1" applyFill="1" applyBorder="1"/>
    <xf numFmtId="3" fontId="15" fillId="8" borderId="51" xfId="1" applyNumberFormat="1" applyFont="1" applyFill="1" applyBorder="1"/>
    <xf numFmtId="3" fontId="15" fillId="8" borderId="52" xfId="1" applyNumberFormat="1" applyFont="1" applyFill="1" applyBorder="1"/>
    <xf numFmtId="0" fontId="3" fillId="5" borderId="48" xfId="1" applyFont="1" applyFill="1" applyBorder="1"/>
    <xf numFmtId="164" fontId="3" fillId="5" borderId="48" xfId="1" applyNumberFormat="1" applyFont="1" applyFill="1" applyBorder="1"/>
    <xf numFmtId="164" fontId="3" fillId="0" borderId="61" xfId="1" applyNumberFormat="1" applyFont="1" applyBorder="1" applyAlignment="1"/>
    <xf numFmtId="164" fontId="3" fillId="0" borderId="62" xfId="1" applyNumberFormat="1" applyFont="1" applyBorder="1" applyAlignment="1"/>
    <xf numFmtId="164" fontId="3" fillId="0" borderId="63" xfId="1" applyNumberFormat="1" applyFont="1" applyBorder="1" applyAlignment="1"/>
    <xf numFmtId="0" fontId="1" fillId="0" borderId="64" xfId="1" applyBorder="1"/>
    <xf numFmtId="0" fontId="1" fillId="0" borderId="65" xfId="1" applyFill="1" applyBorder="1"/>
    <xf numFmtId="0" fontId="1" fillId="0" borderId="67" xfId="1" applyFill="1" applyBorder="1"/>
    <xf numFmtId="0" fontId="14" fillId="0" borderId="69" xfId="1" applyFont="1" applyFill="1" applyBorder="1" applyAlignment="1">
      <alignment wrapText="1"/>
    </xf>
    <xf numFmtId="0" fontId="1" fillId="0" borderId="70" xfId="1" applyBorder="1" applyAlignment="1">
      <alignment horizontal="center"/>
    </xf>
    <xf numFmtId="0" fontId="2" fillId="0" borderId="67" xfId="1" applyFont="1" applyBorder="1" applyAlignment="1">
      <alignment wrapText="1"/>
    </xf>
    <xf numFmtId="0" fontId="1" fillId="0" borderId="70" xfId="1" applyBorder="1"/>
    <xf numFmtId="3" fontId="2" fillId="0" borderId="67" xfId="1" applyNumberFormat="1" applyFont="1" applyBorder="1" applyAlignment="1">
      <alignment wrapText="1"/>
    </xf>
    <xf numFmtId="3" fontId="1" fillId="0" borderId="67" xfId="1" applyNumberFormat="1" applyBorder="1"/>
    <xf numFmtId="0" fontId="1" fillId="2" borderId="70" xfId="1" applyFill="1" applyBorder="1"/>
    <xf numFmtId="0" fontId="1" fillId="0" borderId="70" xfId="1" applyBorder="1" applyAlignment="1">
      <alignment wrapText="1"/>
    </xf>
    <xf numFmtId="3" fontId="1" fillId="0" borderId="67" xfId="1" applyNumberFormat="1" applyBorder="1" applyAlignment="1">
      <alignment wrapText="1"/>
    </xf>
    <xf numFmtId="0" fontId="3" fillId="0" borderId="70" xfId="1" applyFont="1" applyBorder="1"/>
    <xf numFmtId="164" fontId="3" fillId="0" borderId="67" xfId="1" applyNumberFormat="1" applyFont="1" applyBorder="1"/>
    <xf numFmtId="0" fontId="1" fillId="0" borderId="71" xfId="1" applyBorder="1"/>
    <xf numFmtId="3" fontId="3" fillId="0" borderId="69" xfId="1" applyNumberFormat="1" applyFont="1" applyBorder="1"/>
    <xf numFmtId="0" fontId="1" fillId="0" borderId="72" xfId="1" applyBorder="1"/>
    <xf numFmtId="3" fontId="3" fillId="4" borderId="73" xfId="1" applyNumberFormat="1" applyFont="1" applyFill="1" applyBorder="1"/>
    <xf numFmtId="3" fontId="1" fillId="0" borderId="69" xfId="1" applyNumberFormat="1" applyBorder="1"/>
    <xf numFmtId="3" fontId="3" fillId="0" borderId="67" xfId="1" applyNumberFormat="1" applyFont="1" applyBorder="1"/>
    <xf numFmtId="3" fontId="3" fillId="2" borderId="67" xfId="1" applyNumberFormat="1" applyFont="1" applyFill="1" applyBorder="1"/>
    <xf numFmtId="0" fontId="3" fillId="4" borderId="75" xfId="1" applyFont="1" applyFill="1" applyBorder="1"/>
    <xf numFmtId="164" fontId="3" fillId="4" borderId="76" xfId="1" applyNumberFormat="1" applyFont="1" applyFill="1" applyBorder="1"/>
    <xf numFmtId="0" fontId="3" fillId="5" borderId="74" xfId="1" applyFont="1" applyFill="1" applyBorder="1"/>
    <xf numFmtId="164" fontId="3" fillId="5" borderId="77" xfId="1" applyNumberFormat="1" applyFont="1" applyFill="1" applyBorder="1"/>
    <xf numFmtId="0" fontId="3" fillId="5" borderId="71" xfId="1" applyFont="1" applyFill="1" applyBorder="1"/>
    <xf numFmtId="164" fontId="3" fillId="5" borderId="69" xfId="1" applyNumberFormat="1" applyFont="1" applyFill="1" applyBorder="1"/>
    <xf numFmtId="3" fontId="1" fillId="0" borderId="67" xfId="1" applyNumberFormat="1" applyFill="1" applyBorder="1"/>
    <xf numFmtId="3" fontId="1" fillId="0" borderId="67" xfId="1" applyNumberFormat="1" applyFont="1" applyFill="1" applyBorder="1"/>
    <xf numFmtId="0" fontId="1" fillId="4" borderId="70" xfId="1" applyFill="1" applyBorder="1"/>
    <xf numFmtId="164" fontId="1" fillId="0" borderId="69" xfId="1" applyNumberFormat="1" applyBorder="1"/>
    <xf numFmtId="0" fontId="1" fillId="0" borderId="54" xfId="1" applyBorder="1"/>
    <xf numFmtId="0" fontId="3" fillId="4" borderId="55" xfId="1" applyFont="1" applyFill="1" applyBorder="1"/>
    <xf numFmtId="164" fontId="3" fillId="5" borderId="78" xfId="1" applyNumberFormat="1" applyFont="1" applyFill="1" applyBorder="1"/>
    <xf numFmtId="0" fontId="1" fillId="0" borderId="79" xfId="1" applyBorder="1"/>
    <xf numFmtId="0" fontId="3" fillId="5" borderId="80" xfId="1" applyFont="1" applyFill="1" applyBorder="1"/>
    <xf numFmtId="164" fontId="3" fillId="5" borderId="80" xfId="1" applyNumberFormat="1" applyFont="1" applyFill="1" applyBorder="1"/>
    <xf numFmtId="164" fontId="3" fillId="5" borderId="81" xfId="1" applyNumberFormat="1" applyFont="1" applyFill="1" applyBorder="1"/>
    <xf numFmtId="164" fontId="3" fillId="5" borderId="82" xfId="1" applyNumberFormat="1" applyFont="1" applyFill="1" applyBorder="1"/>
    <xf numFmtId="164" fontId="3" fillId="5" borderId="83" xfId="1" applyNumberFormat="1" applyFont="1" applyFill="1" applyBorder="1"/>
    <xf numFmtId="0" fontId="1" fillId="4" borderId="74" xfId="1" applyFill="1" applyBorder="1"/>
    <xf numFmtId="0" fontId="3" fillId="4" borderId="4" xfId="1" applyFont="1" applyFill="1" applyBorder="1"/>
    <xf numFmtId="164" fontId="3" fillId="4" borderId="4" xfId="1" applyNumberFormat="1" applyFont="1" applyFill="1" applyBorder="1"/>
    <xf numFmtId="164" fontId="3" fillId="4" borderId="77" xfId="1" applyNumberFormat="1" applyFont="1" applyFill="1" applyBorder="1"/>
    <xf numFmtId="0" fontId="3" fillId="0" borderId="70" xfId="1" applyFont="1" applyFill="1" applyBorder="1"/>
    <xf numFmtId="0" fontId="3" fillId="0" borderId="43" xfId="1" applyFont="1" applyFill="1" applyBorder="1"/>
    <xf numFmtId="164" fontId="3" fillId="0" borderId="43" xfId="1" applyNumberFormat="1" applyFont="1" applyFill="1" applyBorder="1"/>
    <xf numFmtId="3" fontId="3" fillId="0" borderId="67" xfId="1" applyNumberFormat="1" applyFont="1" applyFill="1" applyBorder="1"/>
    <xf numFmtId="0" fontId="1" fillId="0" borderId="70" xfId="1" applyFill="1" applyBorder="1"/>
    <xf numFmtId="164" fontId="1" fillId="0" borderId="43" xfId="1" applyNumberFormat="1" applyFill="1" applyBorder="1"/>
    <xf numFmtId="164" fontId="1" fillId="0" borderId="53" xfId="1" applyNumberFormat="1" applyFill="1" applyBorder="1"/>
    <xf numFmtId="164" fontId="3" fillId="0" borderId="53" xfId="1" applyNumberFormat="1" applyFont="1" applyFill="1" applyBorder="1"/>
    <xf numFmtId="3" fontId="3" fillId="0" borderId="53" xfId="1" applyNumberFormat="1" applyFont="1" applyFill="1" applyBorder="1"/>
    <xf numFmtId="3" fontId="3" fillId="0" borderId="73" xfId="1" applyNumberFormat="1" applyFont="1" applyFill="1" applyBorder="1"/>
    <xf numFmtId="0" fontId="1" fillId="0" borderId="70" xfId="1" applyFont="1" applyBorder="1"/>
    <xf numFmtId="0" fontId="1" fillId="0" borderId="43" xfId="1" applyFont="1" applyBorder="1"/>
    <xf numFmtId="164" fontId="1" fillId="0" borderId="43" xfId="1" applyNumberFormat="1" applyFont="1" applyFill="1" applyBorder="1"/>
    <xf numFmtId="3" fontId="20" fillId="0" borderId="43" xfId="1" applyNumberFormat="1" applyFont="1" applyFill="1" applyBorder="1"/>
    <xf numFmtId="3" fontId="20" fillId="0" borderId="67" xfId="1" applyNumberFormat="1" applyFont="1" applyFill="1" applyBorder="1"/>
    <xf numFmtId="164" fontId="1" fillId="0" borderId="43" xfId="1" applyNumberFormat="1" applyFont="1" applyBorder="1"/>
    <xf numFmtId="3" fontId="1" fillId="0" borderId="43" xfId="1" applyNumberFormat="1" applyFont="1" applyBorder="1"/>
    <xf numFmtId="3" fontId="1" fillId="0" borderId="67" xfId="1" applyNumberFormat="1" applyFont="1" applyBorder="1"/>
    <xf numFmtId="49" fontId="3" fillId="0" borderId="43" xfId="1" applyNumberFormat="1" applyFont="1" applyBorder="1" applyAlignment="1">
      <alignment horizontal="center"/>
    </xf>
    <xf numFmtId="49" fontId="1" fillId="0" borderId="43" xfId="1" applyNumberFormat="1" applyBorder="1"/>
    <xf numFmtId="49" fontId="1" fillId="2" borderId="43" xfId="1" applyNumberFormat="1" applyFill="1" applyBorder="1"/>
    <xf numFmtId="49" fontId="1" fillId="0" borderId="43" xfId="1" applyNumberFormat="1" applyBorder="1" applyAlignment="1">
      <alignment wrapText="1"/>
    </xf>
    <xf numFmtId="49" fontId="3" fillId="0" borderId="43" xfId="1" applyNumberFormat="1" applyFont="1" applyBorder="1"/>
    <xf numFmtId="49" fontId="1" fillId="0" borderId="48" xfId="1" applyNumberFormat="1" applyBorder="1"/>
    <xf numFmtId="49" fontId="3" fillId="4" borderId="55" xfId="1" applyNumberFormat="1" applyFont="1" applyFill="1" applyBorder="1"/>
    <xf numFmtId="49" fontId="3" fillId="5" borderId="80" xfId="1" applyNumberFormat="1" applyFont="1" applyFill="1" applyBorder="1"/>
    <xf numFmtId="49" fontId="1" fillId="0" borderId="53" xfId="1" applyNumberFormat="1" applyBorder="1"/>
    <xf numFmtId="49" fontId="3" fillId="5" borderId="55" xfId="1" applyNumberFormat="1" applyFont="1" applyFill="1" applyBorder="1"/>
    <xf numFmtId="49" fontId="3" fillId="4" borderId="16" xfId="1" applyNumberFormat="1" applyFont="1" applyFill="1" applyBorder="1"/>
    <xf numFmtId="49" fontId="3" fillId="5" borderId="4" xfId="1" applyNumberFormat="1" applyFont="1" applyFill="1" applyBorder="1"/>
    <xf numFmtId="49" fontId="3" fillId="4" borderId="4" xfId="1" applyNumberFormat="1" applyFont="1" applyFill="1" applyBorder="1"/>
    <xf numFmtId="49" fontId="3" fillId="0" borderId="43" xfId="1" applyNumberFormat="1" applyFont="1" applyFill="1" applyBorder="1"/>
    <xf numFmtId="49" fontId="1" fillId="0" borderId="43" xfId="1" applyNumberFormat="1" applyFill="1" applyBorder="1"/>
    <xf numFmtId="49" fontId="3" fillId="5" borderId="48" xfId="1" applyNumberFormat="1" applyFont="1" applyFill="1" applyBorder="1"/>
    <xf numFmtId="49" fontId="15" fillId="8" borderId="50" xfId="1" applyNumberFormat="1" applyFont="1" applyFill="1" applyBorder="1"/>
    <xf numFmtId="49" fontId="1" fillId="0" borderId="43" xfId="1" applyNumberFormat="1" applyFont="1" applyBorder="1"/>
    <xf numFmtId="49" fontId="1" fillId="4" borderId="43" xfId="1" applyNumberFormat="1" applyFill="1" applyBorder="1"/>
    <xf numFmtId="49" fontId="1" fillId="0" borderId="7" xfId="1" applyNumberFormat="1" applyBorder="1"/>
    <xf numFmtId="49" fontId="1" fillId="0" borderId="1" xfId="1" applyNumberFormat="1" applyBorder="1"/>
    <xf numFmtId="49" fontId="1" fillId="0" borderId="2" xfId="1" applyNumberFormat="1" applyBorder="1"/>
    <xf numFmtId="49" fontId="1" fillId="0" borderId="0" xfId="1" applyNumberFormat="1"/>
    <xf numFmtId="3" fontId="3" fillId="4" borderId="67" xfId="1" applyNumberFormat="1" applyFont="1" applyFill="1" applyBorder="1"/>
    <xf numFmtId="0" fontId="1" fillId="0" borderId="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12" xfId="1" applyBorder="1" applyAlignment="1">
      <alignment horizontal="center" wrapText="1"/>
    </xf>
    <xf numFmtId="0" fontId="1" fillId="0" borderId="12" xfId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164" fontId="3" fillId="0" borderId="43" xfId="1" applyNumberFormat="1" applyFont="1" applyBorder="1" applyAlignment="1">
      <alignment horizontal="center"/>
    </xf>
    <xf numFmtId="164" fontId="3" fillId="0" borderId="48" xfId="1" applyNumberFormat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66" xfId="1" applyFont="1" applyBorder="1" applyAlignment="1">
      <alignment horizontal="center"/>
    </xf>
    <xf numFmtId="0" fontId="3" fillId="0" borderId="68" xfId="1" applyFont="1" applyBorder="1" applyAlignment="1">
      <alignment horizontal="center"/>
    </xf>
    <xf numFmtId="0" fontId="3" fillId="0" borderId="60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44" xfId="1" applyFont="1" applyBorder="1" applyAlignment="1">
      <alignment horizontal="center" wrapText="1"/>
    </xf>
    <xf numFmtId="0" fontId="3" fillId="0" borderId="60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" fillId="0" borderId="13" xfId="1" applyBorder="1" applyAlignment="1">
      <alignment horizontal="center"/>
    </xf>
    <xf numFmtId="49" fontId="3" fillId="0" borderId="60" xfId="1" applyNumberFormat="1" applyFont="1" applyBorder="1" applyAlignment="1">
      <alignment horizontal="center"/>
    </xf>
    <xf numFmtId="49" fontId="3" fillId="0" borderId="23" xfId="1" applyNumberFormat="1" applyFont="1" applyBorder="1" applyAlignment="1">
      <alignment horizontal="center"/>
    </xf>
    <xf numFmtId="49" fontId="3" fillId="0" borderId="47" xfId="1" applyNumberFormat="1" applyFont="1" applyBorder="1" applyAlignment="1">
      <alignment horizontal="center"/>
    </xf>
    <xf numFmtId="0" fontId="1" fillId="0" borderId="5" xfId="1" applyFill="1" applyBorder="1"/>
    <xf numFmtId="3" fontId="1" fillId="0" borderId="1" xfId="1" applyNumberFormat="1" applyFill="1" applyBorder="1"/>
    <xf numFmtId="0" fontId="1" fillId="0" borderId="9" xfId="1" applyFill="1" applyBorder="1"/>
    <xf numFmtId="0" fontId="16" fillId="0" borderId="0" xfId="1" applyFont="1" applyFill="1"/>
    <xf numFmtId="3" fontId="16" fillId="0" borderId="0" xfId="1" applyNumberFormat="1" applyFont="1" applyFill="1"/>
    <xf numFmtId="0" fontId="17" fillId="0" borderId="0" xfId="1" applyFont="1" applyFill="1"/>
    <xf numFmtId="0" fontId="16" fillId="0" borderId="5" xfId="1" applyFont="1" applyFill="1" applyBorder="1"/>
    <xf numFmtId="0" fontId="16" fillId="0" borderId="1" xfId="1" applyFont="1" applyFill="1" applyBorder="1"/>
    <xf numFmtId="0" fontId="1" fillId="0" borderId="43" xfId="1" applyBorder="1" applyAlignment="1">
      <alignment horizontal="center"/>
    </xf>
    <xf numFmtId="0" fontId="1" fillId="0" borderId="43" xfId="1" applyBorder="1" applyAlignment="1">
      <alignment horizontal="center" wrapText="1"/>
    </xf>
    <xf numFmtId="49" fontId="1" fillId="0" borderId="43" xfId="1" applyNumberFormat="1" applyBorder="1" applyAlignment="1">
      <alignment horizontal="center"/>
    </xf>
    <xf numFmtId="165" fontId="2" fillId="0" borderId="43" xfId="1" applyNumberFormat="1" applyFont="1" applyBorder="1" applyAlignment="1">
      <alignment wrapText="1"/>
    </xf>
    <xf numFmtId="165" fontId="2" fillId="0" borderId="43" xfId="1" applyNumberFormat="1" applyFont="1" applyBorder="1" applyAlignment="1">
      <alignment horizontal="center" wrapText="1"/>
    </xf>
    <xf numFmtId="164" fontId="2" fillId="0" borderId="43" xfId="1" applyNumberFormat="1" applyFont="1" applyBorder="1" applyAlignment="1">
      <alignment wrapText="1"/>
    </xf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164" fontId="1" fillId="0" borderId="0" xfId="1" applyNumberFormat="1" applyBorder="1"/>
    <xf numFmtId="0" fontId="2" fillId="0" borderId="0" xfId="1" applyFont="1" applyBorder="1"/>
    <xf numFmtId="49" fontId="1" fillId="0" borderId="0" xfId="1" applyNumberFormat="1" applyBorder="1"/>
    <xf numFmtId="3" fontId="1" fillId="0" borderId="0" xfId="1" applyNumberFormat="1" applyBorder="1"/>
    <xf numFmtId="0" fontId="1" fillId="0" borderId="0" xfId="1" applyFill="1" applyBorder="1"/>
    <xf numFmtId="3" fontId="1" fillId="0" borderId="0" xfId="1" applyNumberFormat="1" applyFill="1" applyBorder="1"/>
    <xf numFmtId="0" fontId="3" fillId="0" borderId="0" xfId="1" applyFont="1" applyBorder="1"/>
    <xf numFmtId="3" fontId="3" fillId="0" borderId="0" xfId="1" applyNumberFormat="1" applyFont="1" applyBorder="1"/>
    <xf numFmtId="164" fontId="3" fillId="4" borderId="0" xfId="1" applyNumberFormat="1" applyFont="1" applyFill="1" applyBorder="1"/>
    <xf numFmtId="164" fontId="1" fillId="3" borderId="0" xfId="1" applyNumberFormat="1" applyFill="1" applyBorder="1"/>
    <xf numFmtId="0" fontId="1" fillId="3" borderId="0" xfId="1" applyFill="1" applyBorder="1"/>
    <xf numFmtId="3" fontId="3" fillId="19" borderId="0" xfId="1" applyNumberFormat="1" applyFont="1" applyFill="1" applyBorder="1"/>
    <xf numFmtId="164" fontId="3" fillId="0" borderId="0" xfId="1" applyNumberFormat="1" applyFont="1" applyBorder="1" applyAlignment="1">
      <alignment horizontal="right"/>
    </xf>
    <xf numFmtId="164" fontId="9" fillId="7" borderId="0" xfId="1" applyNumberFormat="1" applyFont="1" applyFill="1" applyBorder="1"/>
    <xf numFmtId="0" fontId="8" fillId="0" borderId="0" xfId="1" applyFont="1" applyBorder="1"/>
    <xf numFmtId="164" fontId="11" fillId="5" borderId="0" xfId="1" applyNumberFormat="1" applyFont="1" applyFill="1" applyBorder="1"/>
    <xf numFmtId="0" fontId="10" fillId="0" borderId="0" xfId="1" applyFont="1" applyBorder="1"/>
    <xf numFmtId="0" fontId="21" fillId="0" borderId="0" xfId="1" applyFont="1" applyBorder="1"/>
    <xf numFmtId="0" fontId="1" fillId="0" borderId="43" xfId="1" applyBorder="1" applyAlignment="1">
      <alignment horizontal="center"/>
    </xf>
    <xf numFmtId="0" fontId="1" fillId="0" borderId="43" xfId="1" applyBorder="1" applyAlignment="1">
      <alignment horizontal="center" wrapText="1"/>
    </xf>
    <xf numFmtId="49" fontId="1" fillId="0" borderId="43" xfId="1" applyNumberFormat="1" applyBorder="1" applyAlignment="1">
      <alignment horizontal="center"/>
    </xf>
    <xf numFmtId="164" fontId="2" fillId="0" borderId="43" xfId="1" applyNumberFormat="1" applyFont="1" applyBorder="1" applyAlignment="1">
      <alignment horizontal="center" wrapText="1"/>
    </xf>
    <xf numFmtId="0" fontId="3" fillId="4" borderId="43" xfId="1" applyFont="1" applyFill="1" applyBorder="1"/>
    <xf numFmtId="49" fontId="3" fillId="4" borderId="43" xfId="1" applyNumberFormat="1" applyFont="1" applyFill="1" applyBorder="1"/>
    <xf numFmtId="0" fontId="3" fillId="5" borderId="43" xfId="1" applyFont="1" applyFill="1" applyBorder="1"/>
    <xf numFmtId="49" fontId="3" fillId="5" borderId="43" xfId="1" applyNumberFormat="1" applyFont="1" applyFill="1" applyBorder="1"/>
    <xf numFmtId="164" fontId="3" fillId="5" borderId="43" xfId="1" applyNumberFormat="1" applyFont="1" applyFill="1" applyBorder="1"/>
    <xf numFmtId="0" fontId="8" fillId="21" borderId="43" xfId="1" applyFont="1" applyFill="1" applyBorder="1"/>
    <xf numFmtId="49" fontId="8" fillId="21" borderId="43" xfId="1" applyNumberFormat="1" applyFont="1" applyFill="1" applyBorder="1"/>
    <xf numFmtId="164" fontId="8" fillId="21" borderId="43" xfId="1" applyNumberFormat="1" applyFont="1" applyFill="1" applyBorder="1"/>
    <xf numFmtId="0" fontId="1" fillId="0" borderId="84" xfId="1" applyBorder="1" applyAlignment="1">
      <alignment horizontal="center"/>
    </xf>
    <xf numFmtId="0" fontId="1" fillId="0" borderId="85" xfId="1" applyBorder="1" applyAlignment="1">
      <alignment horizontal="center" wrapText="1"/>
    </xf>
    <xf numFmtId="0" fontId="1" fillId="0" borderId="85" xfId="1" applyBorder="1" applyAlignment="1">
      <alignment horizontal="center"/>
    </xf>
    <xf numFmtId="49" fontId="1" fillId="0" borderId="85" xfId="1" applyNumberFormat="1" applyBorder="1" applyAlignment="1">
      <alignment horizontal="center"/>
    </xf>
    <xf numFmtId="164" fontId="1" fillId="0" borderId="85" xfId="1" applyNumberFormat="1" applyBorder="1" applyAlignment="1">
      <alignment horizontal="center"/>
    </xf>
    <xf numFmtId="164" fontId="3" fillId="0" borderId="86" xfId="1" applyNumberFormat="1" applyFont="1" applyBorder="1" applyAlignment="1">
      <alignment horizontal="center"/>
    </xf>
    <xf numFmtId="0" fontId="1" fillId="0" borderId="70" xfId="1" applyBorder="1" applyAlignment="1">
      <alignment horizontal="center"/>
    </xf>
    <xf numFmtId="164" fontId="3" fillId="0" borderId="67" xfId="1" applyNumberFormat="1" applyFont="1" applyBorder="1" applyAlignment="1">
      <alignment horizontal="center"/>
    </xf>
    <xf numFmtId="165" fontId="2" fillId="0" borderId="67" xfId="1" applyNumberFormat="1" applyFont="1" applyBorder="1" applyAlignment="1">
      <alignment wrapText="1"/>
    </xf>
    <xf numFmtId="164" fontId="1" fillId="0" borderId="67" xfId="1" applyNumberFormat="1" applyBorder="1"/>
    <xf numFmtId="164" fontId="1" fillId="0" borderId="67" xfId="1" applyNumberFormat="1" applyFill="1" applyBorder="1"/>
    <xf numFmtId="164" fontId="3" fillId="4" borderId="67" xfId="1" applyNumberFormat="1" applyFont="1" applyFill="1" applyBorder="1"/>
    <xf numFmtId="0" fontId="3" fillId="4" borderId="70" xfId="1" applyFont="1" applyFill="1" applyBorder="1"/>
    <xf numFmtId="0" fontId="3" fillId="5" borderId="70" xfId="1" applyFont="1" applyFill="1" applyBorder="1"/>
    <xf numFmtId="164" fontId="3" fillId="5" borderId="67" xfId="1" applyNumberFormat="1" applyFont="1" applyFill="1" applyBorder="1"/>
    <xf numFmtId="0" fontId="8" fillId="20" borderId="70" xfId="1" applyFont="1" applyFill="1" applyBorder="1"/>
    <xf numFmtId="164" fontId="8" fillId="21" borderId="67" xfId="1" applyNumberFormat="1" applyFont="1" applyFill="1" applyBorder="1"/>
    <xf numFmtId="164" fontId="1" fillId="4" borderId="67" xfId="1" applyNumberFormat="1" applyFill="1" applyBorder="1"/>
    <xf numFmtId="0" fontId="10" fillId="22" borderId="87" xfId="1" applyFont="1" applyFill="1" applyBorder="1"/>
    <xf numFmtId="0" fontId="10" fillId="22" borderId="88" xfId="1" applyFont="1" applyFill="1" applyBorder="1"/>
    <xf numFmtId="49" fontId="10" fillId="22" borderId="88" xfId="1" applyNumberFormat="1" applyFont="1" applyFill="1" applyBorder="1"/>
    <xf numFmtId="164" fontId="10" fillId="22" borderId="88" xfId="1" applyNumberFormat="1" applyFont="1" applyFill="1" applyBorder="1"/>
    <xf numFmtId="164" fontId="10" fillId="22" borderId="89" xfId="1" applyNumberFormat="1" applyFont="1" applyFill="1" applyBorder="1"/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66"/>
      <rgbColor rgb="000000FF"/>
      <rgbColor rgb="00FFFF00"/>
      <rgbColor rgb="00FF00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2"/>
  <sheetViews>
    <sheetView view="pageLayout" topLeftCell="J37" zoomScale="78" zoomScaleNormal="110" zoomScalePageLayoutView="78" workbookViewId="0">
      <selection activeCell="I70" sqref="I70"/>
    </sheetView>
  </sheetViews>
  <sheetFormatPr defaultColWidth="8.7109375" defaultRowHeight="15"/>
  <cols>
    <col min="1" max="1" width="8.7109375" style="1"/>
    <col min="2" max="2" width="39" style="1" customWidth="1"/>
    <col min="3" max="3" width="14.42578125" style="1" customWidth="1"/>
    <col min="4" max="4" width="16.28515625" style="2" bestFit="1" customWidth="1"/>
    <col min="5" max="5" width="16.28515625" style="173" bestFit="1" customWidth="1"/>
    <col min="6" max="6" width="18.28515625" style="2" customWidth="1"/>
    <col min="7" max="7" width="16.28515625" style="2" bestFit="1" customWidth="1"/>
    <col min="8" max="8" width="17" style="2" customWidth="1"/>
    <col min="9" max="9" width="16.28515625" style="2" bestFit="1" customWidth="1"/>
    <col min="10" max="10" width="19.85546875" style="2" bestFit="1" customWidth="1"/>
    <col min="11" max="11" width="16.85546875" style="2" bestFit="1" customWidth="1"/>
    <col min="12" max="13" width="19.7109375" style="2" customWidth="1"/>
    <col min="14" max="14" width="18.28515625" style="135" customWidth="1"/>
    <col min="15" max="15" width="18.28515625" style="2" customWidth="1"/>
    <col min="16" max="16" width="18.85546875" style="2" customWidth="1"/>
    <col min="17" max="17" width="17.7109375" style="1" customWidth="1"/>
    <col min="18" max="18" width="18.140625" style="1" customWidth="1"/>
    <col min="19" max="16384" width="8.7109375" style="1"/>
  </cols>
  <sheetData>
    <row r="1" spans="1:18" s="4" customFormat="1" ht="12.75" customHeight="1">
      <c r="A1" s="368" t="s">
        <v>0</v>
      </c>
      <c r="B1" s="369" t="s">
        <v>1</v>
      </c>
      <c r="C1" s="370" t="s">
        <v>2</v>
      </c>
      <c r="D1" s="371" t="s">
        <v>3</v>
      </c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 t="s">
        <v>4</v>
      </c>
      <c r="Q1" s="373"/>
      <c r="R1" s="367"/>
    </row>
    <row r="2" spans="1:18" s="4" customFormat="1">
      <c r="A2" s="368"/>
      <c r="B2" s="369"/>
      <c r="C2" s="370"/>
      <c r="D2" s="5">
        <v>101141</v>
      </c>
      <c r="E2" s="162">
        <v>101143</v>
      </c>
      <c r="F2" s="5">
        <v>101221</v>
      </c>
      <c r="G2" s="5">
        <v>101222</v>
      </c>
      <c r="H2" s="5">
        <v>102023</v>
      </c>
      <c r="I2" s="5">
        <v>102024</v>
      </c>
      <c r="J2" s="5">
        <v>102031</v>
      </c>
      <c r="K2" s="5">
        <v>107030</v>
      </c>
      <c r="L2" s="5">
        <v>107051</v>
      </c>
      <c r="M2" s="5">
        <v>107052</v>
      </c>
      <c r="N2" s="123">
        <v>107053</v>
      </c>
      <c r="O2" s="5">
        <v>107051</v>
      </c>
      <c r="P2" s="372"/>
      <c r="Q2" s="373"/>
      <c r="R2" s="367"/>
    </row>
    <row r="3" spans="1:18" s="8" customFormat="1" ht="39" customHeight="1" thickBot="1">
      <c r="A3" s="368"/>
      <c r="B3" s="369"/>
      <c r="C3" s="370"/>
      <c r="D3" s="6" t="s">
        <v>5</v>
      </c>
      <c r="E3" s="163" t="s">
        <v>6</v>
      </c>
      <c r="F3" s="7" t="s">
        <v>7</v>
      </c>
      <c r="G3" s="6" t="s">
        <v>8</v>
      </c>
      <c r="H3" s="6" t="s">
        <v>210</v>
      </c>
      <c r="I3" s="6" t="s">
        <v>209</v>
      </c>
      <c r="J3" s="6" t="s">
        <v>9</v>
      </c>
      <c r="K3" s="6" t="s">
        <v>10</v>
      </c>
      <c r="L3" s="6" t="s">
        <v>11</v>
      </c>
      <c r="M3" s="6" t="s">
        <v>12</v>
      </c>
      <c r="N3" s="124" t="s">
        <v>13</v>
      </c>
      <c r="O3" s="6" t="s">
        <v>14</v>
      </c>
      <c r="P3" s="372"/>
      <c r="Q3" s="373"/>
      <c r="R3" s="367"/>
    </row>
    <row r="4" spans="1:18" s="8" customFormat="1" ht="16.5" customHeight="1">
      <c r="A4" s="9"/>
      <c r="B4" s="10"/>
      <c r="C4" s="181"/>
      <c r="D4" s="182">
        <v>3</v>
      </c>
      <c r="E4" s="183">
        <v>3</v>
      </c>
      <c r="F4" s="184">
        <v>7</v>
      </c>
      <c r="G4" s="182">
        <v>6</v>
      </c>
      <c r="H4" s="182">
        <v>36.5</v>
      </c>
      <c r="I4" s="182">
        <v>3</v>
      </c>
      <c r="J4" s="182">
        <v>33</v>
      </c>
      <c r="K4" s="182">
        <v>1</v>
      </c>
      <c r="L4" s="182">
        <v>14</v>
      </c>
      <c r="M4" s="182">
        <v>87</v>
      </c>
      <c r="N4" s="185">
        <v>3</v>
      </c>
      <c r="O4" s="182"/>
      <c r="P4" s="186">
        <f t="shared" ref="P4:P12" si="0">SUM(D4:O4)</f>
        <v>196.5</v>
      </c>
      <c r="Q4" s="11"/>
      <c r="R4" s="3"/>
    </row>
    <row r="5" spans="1:18" s="4" customFormat="1" ht="45">
      <c r="A5" s="12" t="s">
        <v>15</v>
      </c>
      <c r="B5" s="13" t="s">
        <v>16</v>
      </c>
      <c r="C5" s="14" t="s">
        <v>17</v>
      </c>
      <c r="D5" s="15">
        <v>11331812</v>
      </c>
      <c r="E5" s="164">
        <v>10160107</v>
      </c>
      <c r="F5" s="15">
        <v>22883160</v>
      </c>
      <c r="G5" s="15">
        <v>18125069</v>
      </c>
      <c r="H5" s="15">
        <v>129067912</v>
      </c>
      <c r="I5" s="15"/>
      <c r="J5" s="15">
        <v>109920857</v>
      </c>
      <c r="K5" s="15">
        <v>3918947</v>
      </c>
      <c r="L5" s="15">
        <v>34924496</v>
      </c>
      <c r="M5" s="15">
        <v>253797810</v>
      </c>
      <c r="N5" s="125">
        <v>10626644</v>
      </c>
      <c r="O5" s="15"/>
      <c r="P5" s="16">
        <f t="shared" si="0"/>
        <v>604756814</v>
      </c>
      <c r="Q5" s="177">
        <v>604756814</v>
      </c>
    </row>
    <row r="6" spans="1:18" s="4" customFormat="1">
      <c r="A6" s="12" t="s">
        <v>18</v>
      </c>
      <c r="B6" s="4" t="s">
        <v>19</v>
      </c>
      <c r="C6" s="4" t="s">
        <v>20</v>
      </c>
      <c r="D6" s="5"/>
      <c r="E6" s="162"/>
      <c r="F6" s="5"/>
      <c r="G6" s="5"/>
      <c r="H6" s="5">
        <v>10726000</v>
      </c>
      <c r="I6" s="5"/>
      <c r="J6" s="5"/>
      <c r="K6" s="5"/>
      <c r="L6" s="5"/>
      <c r="M6" s="5"/>
      <c r="N6" s="123"/>
      <c r="O6" s="5"/>
      <c r="P6" s="16">
        <f t="shared" si="0"/>
        <v>10726000</v>
      </c>
      <c r="Q6" s="177">
        <v>10726000</v>
      </c>
      <c r="R6" s="5"/>
    </row>
    <row r="7" spans="1:18" s="4" customFormat="1">
      <c r="A7" s="12" t="s">
        <v>21</v>
      </c>
      <c r="B7" s="4" t="s">
        <v>22</v>
      </c>
      <c r="C7" s="4" t="s">
        <v>23</v>
      </c>
      <c r="D7" s="5"/>
      <c r="E7" s="162"/>
      <c r="F7" s="5">
        <v>753220</v>
      </c>
      <c r="G7" s="5">
        <v>698400</v>
      </c>
      <c r="H7" s="5">
        <v>2155800</v>
      </c>
      <c r="I7" s="5"/>
      <c r="J7" s="5">
        <v>1120370</v>
      </c>
      <c r="K7" s="5"/>
      <c r="L7" s="5"/>
      <c r="M7" s="5">
        <v>3545630</v>
      </c>
      <c r="N7" s="123"/>
      <c r="O7" s="5"/>
      <c r="P7" s="16">
        <f t="shared" si="0"/>
        <v>8273420</v>
      </c>
      <c r="Q7" s="177">
        <v>8273420</v>
      </c>
    </row>
    <row r="8" spans="1:18" s="175" customFormat="1">
      <c r="A8" s="174" t="s">
        <v>24</v>
      </c>
      <c r="B8" s="175" t="s">
        <v>25</v>
      </c>
      <c r="C8" s="175" t="s">
        <v>26</v>
      </c>
      <c r="D8" s="162">
        <v>452829</v>
      </c>
      <c r="E8" s="162">
        <v>452829</v>
      </c>
      <c r="F8" s="162">
        <v>1056601</v>
      </c>
      <c r="G8" s="162">
        <v>905658</v>
      </c>
      <c r="H8" s="162">
        <v>5509420</v>
      </c>
      <c r="I8" s="162">
        <v>452829</v>
      </c>
      <c r="J8" s="162">
        <v>4981119</v>
      </c>
      <c r="K8" s="162">
        <v>150943</v>
      </c>
      <c r="L8" s="162">
        <v>2113202</v>
      </c>
      <c r="M8" s="162">
        <v>13132118</v>
      </c>
      <c r="N8" s="162">
        <v>452829</v>
      </c>
      <c r="O8" s="162"/>
      <c r="P8" s="176">
        <f t="shared" si="0"/>
        <v>29660377</v>
      </c>
      <c r="Q8" s="180">
        <v>29660377</v>
      </c>
    </row>
    <row r="9" spans="1:18" s="4" customFormat="1">
      <c r="A9" s="12" t="s">
        <v>27</v>
      </c>
      <c r="B9" s="4" t="s">
        <v>28</v>
      </c>
      <c r="C9" s="4" t="s">
        <v>29</v>
      </c>
      <c r="D9" s="5"/>
      <c r="E9" s="162"/>
      <c r="F9" s="5"/>
      <c r="G9" s="5"/>
      <c r="H9" s="5"/>
      <c r="I9" s="5"/>
      <c r="J9" s="5"/>
      <c r="K9" s="5"/>
      <c r="L9" s="5"/>
      <c r="M9" s="5"/>
      <c r="N9" s="123"/>
      <c r="O9" s="5"/>
      <c r="P9" s="16">
        <f t="shared" si="0"/>
        <v>0</v>
      </c>
      <c r="Q9" s="177"/>
    </row>
    <row r="10" spans="1:18" s="4" customFormat="1">
      <c r="A10" s="12" t="s">
        <v>30</v>
      </c>
      <c r="B10" s="4" t="s">
        <v>31</v>
      </c>
      <c r="C10" s="4" t="s">
        <v>32</v>
      </c>
      <c r="D10" s="5">
        <v>113300</v>
      </c>
      <c r="E10" s="162"/>
      <c r="F10" s="5">
        <v>246895</v>
      </c>
      <c r="G10" s="5">
        <v>281160</v>
      </c>
      <c r="H10" s="5">
        <v>1306745</v>
      </c>
      <c r="I10" s="5"/>
      <c r="J10" s="5">
        <v>1297945</v>
      </c>
      <c r="K10" s="5"/>
      <c r="L10" s="5"/>
      <c r="M10" s="5">
        <v>1953710</v>
      </c>
      <c r="N10" s="123">
        <v>117810</v>
      </c>
      <c r="O10" s="5"/>
      <c r="P10" s="16">
        <f t="shared" si="0"/>
        <v>5317565</v>
      </c>
      <c r="Q10" s="177">
        <v>5317565</v>
      </c>
    </row>
    <row r="11" spans="1:18" s="4" customFormat="1">
      <c r="A11" s="12" t="s">
        <v>33</v>
      </c>
      <c r="B11" s="4" t="s">
        <v>34</v>
      </c>
      <c r="C11" s="4" t="s">
        <v>35</v>
      </c>
      <c r="D11" s="5">
        <v>36000</v>
      </c>
      <c r="E11" s="162">
        <v>36000</v>
      </c>
      <c r="F11" s="5">
        <v>84000</v>
      </c>
      <c r="G11" s="5">
        <v>72000</v>
      </c>
      <c r="H11" s="5">
        <v>438000</v>
      </c>
      <c r="I11" s="5">
        <v>36000</v>
      </c>
      <c r="J11" s="5">
        <v>396000</v>
      </c>
      <c r="K11" s="5">
        <v>12000</v>
      </c>
      <c r="L11" s="5">
        <v>168000</v>
      </c>
      <c r="M11" s="5">
        <v>1044000</v>
      </c>
      <c r="N11" s="123">
        <v>36000</v>
      </c>
      <c r="O11" s="5"/>
      <c r="P11" s="16">
        <f t="shared" si="0"/>
        <v>2358000</v>
      </c>
      <c r="Q11" s="177">
        <v>2358000</v>
      </c>
    </row>
    <row r="12" spans="1:18" s="4" customFormat="1">
      <c r="A12" s="12"/>
      <c r="B12" s="4" t="s">
        <v>207</v>
      </c>
      <c r="C12" s="4" t="s">
        <v>205</v>
      </c>
      <c r="D12" s="5"/>
      <c r="E12" s="162"/>
      <c r="F12" s="5"/>
      <c r="G12" s="5"/>
      <c r="H12" s="5"/>
      <c r="I12" s="5"/>
      <c r="J12" s="5"/>
      <c r="K12" s="5"/>
      <c r="L12" s="5"/>
      <c r="M12" s="5"/>
      <c r="N12" s="123"/>
      <c r="O12" s="5"/>
      <c r="P12" s="16">
        <f t="shared" si="0"/>
        <v>0</v>
      </c>
      <c r="Q12" s="177"/>
    </row>
    <row r="13" spans="1:18" s="21" customFormat="1">
      <c r="A13" s="12" t="s">
        <v>36</v>
      </c>
      <c r="B13" s="21" t="s">
        <v>37</v>
      </c>
      <c r="C13" s="21" t="s">
        <v>38</v>
      </c>
      <c r="D13" s="22">
        <f>SUM(D5:D12)</f>
        <v>11933941</v>
      </c>
      <c r="E13" s="22">
        <f t="shared" ref="E13:N13" si="1">SUM(E5:E12)</f>
        <v>10648936</v>
      </c>
      <c r="F13" s="22">
        <f t="shared" si="1"/>
        <v>25023876</v>
      </c>
      <c r="G13" s="22">
        <f t="shared" si="1"/>
        <v>20082287</v>
      </c>
      <c r="H13" s="22">
        <f t="shared" si="1"/>
        <v>149203877</v>
      </c>
      <c r="I13" s="22">
        <f t="shared" si="1"/>
        <v>488829</v>
      </c>
      <c r="J13" s="22">
        <f t="shared" si="1"/>
        <v>117716291</v>
      </c>
      <c r="K13" s="22">
        <f t="shared" si="1"/>
        <v>4081890</v>
      </c>
      <c r="L13" s="22">
        <f t="shared" si="1"/>
        <v>37205698</v>
      </c>
      <c r="M13" s="22">
        <f t="shared" si="1"/>
        <v>273473268</v>
      </c>
      <c r="N13" s="22">
        <f t="shared" si="1"/>
        <v>11233283</v>
      </c>
      <c r="O13" s="22">
        <f>SUM(O5:O12)</f>
        <v>0</v>
      </c>
      <c r="P13" s="23">
        <f>SUM(P5:P12)</f>
        <v>661092176</v>
      </c>
      <c r="Q13" s="178">
        <f>SUM(Q5:Q12)</f>
        <v>661092176</v>
      </c>
    </row>
    <row r="14" spans="1:18" s="4" customFormat="1">
      <c r="A14" s="12" t="s">
        <v>39</v>
      </c>
      <c r="B14" s="25" t="s">
        <v>40</v>
      </c>
      <c r="C14" s="25" t="s">
        <v>41</v>
      </c>
      <c r="D14" s="26"/>
      <c r="E14" s="165"/>
      <c r="F14" s="26"/>
      <c r="G14" s="26"/>
      <c r="H14" s="26">
        <v>1392000</v>
      </c>
      <c r="I14" s="26"/>
      <c r="J14" s="26">
        <v>3510000</v>
      </c>
      <c r="K14" s="26">
        <v>12164040</v>
      </c>
      <c r="L14" s="26"/>
      <c r="M14" s="26"/>
      <c r="N14" s="127">
        <v>2916000</v>
      </c>
      <c r="O14" s="26"/>
      <c r="P14" s="27">
        <f>SUM(D14:O14)</f>
        <v>19982040</v>
      </c>
      <c r="Q14" s="178">
        <v>19982040</v>
      </c>
    </row>
    <row r="15" spans="1:18" s="4" customFormat="1">
      <c r="A15" s="12" t="s">
        <v>42</v>
      </c>
      <c r="B15" s="28" t="s">
        <v>43</v>
      </c>
      <c r="C15" s="28" t="s">
        <v>44</v>
      </c>
      <c r="D15" s="29">
        <f t="shared" ref="D15:P15" si="2">SUM(D13:D14)</f>
        <v>11933941</v>
      </c>
      <c r="E15" s="166">
        <f t="shared" si="2"/>
        <v>10648936</v>
      </c>
      <c r="F15" s="29">
        <f t="shared" si="2"/>
        <v>25023876</v>
      </c>
      <c r="G15" s="29">
        <f t="shared" si="2"/>
        <v>20082287</v>
      </c>
      <c r="H15" s="29">
        <f t="shared" si="2"/>
        <v>150595877</v>
      </c>
      <c r="I15" s="29">
        <f t="shared" si="2"/>
        <v>488829</v>
      </c>
      <c r="J15" s="29">
        <f t="shared" si="2"/>
        <v>121226291</v>
      </c>
      <c r="K15" s="29">
        <f t="shared" si="2"/>
        <v>16245930</v>
      </c>
      <c r="L15" s="29">
        <f t="shared" si="2"/>
        <v>37205698</v>
      </c>
      <c r="M15" s="29">
        <f t="shared" si="2"/>
        <v>273473268</v>
      </c>
      <c r="N15" s="128">
        <f t="shared" si="2"/>
        <v>14149283</v>
      </c>
      <c r="O15" s="29">
        <f t="shared" si="2"/>
        <v>0</v>
      </c>
      <c r="P15" s="30">
        <f t="shared" si="2"/>
        <v>681074216</v>
      </c>
      <c r="Q15" s="178">
        <f>Q13+Q14</f>
        <v>681074216</v>
      </c>
    </row>
    <row r="16" spans="1:18" s="4" customFormat="1">
      <c r="A16" s="12" t="s">
        <v>45</v>
      </c>
      <c r="B16" s="14" t="s">
        <v>46</v>
      </c>
      <c r="C16" s="14"/>
      <c r="D16" s="15">
        <v>2068612</v>
      </c>
      <c r="E16" s="164">
        <v>1861936</v>
      </c>
      <c r="F16" s="15">
        <v>4335972</v>
      </c>
      <c r="G16" s="15">
        <v>3465197</v>
      </c>
      <c r="H16" s="15">
        <v>26077380</v>
      </c>
      <c r="I16" s="15">
        <v>85545</v>
      </c>
      <c r="J16" s="15">
        <v>20926036</v>
      </c>
      <c r="K16" s="15">
        <v>2630167</v>
      </c>
      <c r="L16" s="15">
        <v>6448724</v>
      </c>
      <c r="M16" s="15">
        <v>47603772</v>
      </c>
      <c r="N16" s="125">
        <v>2404478</v>
      </c>
      <c r="O16" s="15"/>
      <c r="P16" s="16">
        <f>SUM(D16:O16)</f>
        <v>117907819</v>
      </c>
      <c r="Q16" s="178">
        <v>117907819</v>
      </c>
    </row>
    <row r="17" spans="1:18" s="4" customFormat="1">
      <c r="A17" s="12" t="s">
        <v>47</v>
      </c>
      <c r="B17" s="4" t="s">
        <v>48</v>
      </c>
      <c r="D17" s="5"/>
      <c r="E17" s="162"/>
      <c r="F17" s="5"/>
      <c r="G17" s="5"/>
      <c r="H17" s="5"/>
      <c r="I17" s="5"/>
      <c r="J17" s="5"/>
      <c r="K17" s="5"/>
      <c r="L17" s="5"/>
      <c r="M17" s="5"/>
      <c r="N17" s="123"/>
      <c r="O17" s="5"/>
      <c r="P17" s="16">
        <f>SUM(D17:O17)</f>
        <v>0</v>
      </c>
      <c r="Q17" s="178"/>
    </row>
    <row r="18" spans="1:18" s="154" customFormat="1">
      <c r="A18" s="153" t="s">
        <v>49</v>
      </c>
      <c r="B18" s="154" t="s">
        <v>50</v>
      </c>
      <c r="D18" s="155">
        <v>117800</v>
      </c>
      <c r="E18" s="167">
        <v>117800</v>
      </c>
      <c r="F18" s="155">
        <v>274868</v>
      </c>
      <c r="G18" s="155">
        <v>235601</v>
      </c>
      <c r="H18" s="155">
        <v>1433238</v>
      </c>
      <c r="I18" s="155">
        <v>117800</v>
      </c>
      <c r="J18" s="155">
        <v>1295804</v>
      </c>
      <c r="K18" s="155">
        <v>39267</v>
      </c>
      <c r="L18" s="155">
        <v>549735</v>
      </c>
      <c r="M18" s="155">
        <v>3416212</v>
      </c>
      <c r="N18" s="156">
        <v>117800</v>
      </c>
      <c r="O18" s="155"/>
      <c r="P18" s="157">
        <f>SUM(D18:O18)</f>
        <v>7715925</v>
      </c>
      <c r="Q18" s="187">
        <v>7715925</v>
      </c>
    </row>
    <row r="19" spans="1:18" s="4" customFormat="1">
      <c r="A19" s="12" t="s">
        <v>51</v>
      </c>
      <c r="B19" s="25" t="s">
        <v>52</v>
      </c>
      <c r="C19" s="25"/>
      <c r="D19" s="26">
        <v>67924</v>
      </c>
      <c r="E19" s="165">
        <v>67924</v>
      </c>
      <c r="F19" s="26">
        <v>158490</v>
      </c>
      <c r="G19" s="26">
        <v>135849</v>
      </c>
      <c r="H19" s="26">
        <v>826413</v>
      </c>
      <c r="I19" s="26">
        <v>67924</v>
      </c>
      <c r="J19" s="26">
        <v>747168</v>
      </c>
      <c r="K19" s="26">
        <v>22641</v>
      </c>
      <c r="L19" s="26">
        <v>316980</v>
      </c>
      <c r="M19" s="26">
        <v>1969820</v>
      </c>
      <c r="N19" s="127">
        <v>67924</v>
      </c>
      <c r="O19" s="26"/>
      <c r="P19" s="16">
        <f>SUM(D19:O19)</f>
        <v>4449057</v>
      </c>
      <c r="Q19" s="178">
        <v>4449057</v>
      </c>
    </row>
    <row r="20" spans="1:18" s="4" customFormat="1">
      <c r="A20" s="12" t="s">
        <v>53</v>
      </c>
      <c r="B20" s="28" t="s">
        <v>54</v>
      </c>
      <c r="C20" s="28" t="s">
        <v>55</v>
      </c>
      <c r="D20" s="29">
        <f t="shared" ref="D20:P20" si="3">SUM(D16:D19)</f>
        <v>2254336</v>
      </c>
      <c r="E20" s="166">
        <f t="shared" si="3"/>
        <v>2047660</v>
      </c>
      <c r="F20" s="29">
        <f t="shared" si="3"/>
        <v>4769330</v>
      </c>
      <c r="G20" s="29">
        <f t="shared" si="3"/>
        <v>3836647</v>
      </c>
      <c r="H20" s="29">
        <f t="shared" si="3"/>
        <v>28337031</v>
      </c>
      <c r="I20" s="29">
        <f t="shared" si="3"/>
        <v>271269</v>
      </c>
      <c r="J20" s="29">
        <f t="shared" si="3"/>
        <v>22969008</v>
      </c>
      <c r="K20" s="29">
        <f t="shared" si="3"/>
        <v>2692075</v>
      </c>
      <c r="L20" s="29">
        <f t="shared" si="3"/>
        <v>7315439</v>
      </c>
      <c r="M20" s="29">
        <f t="shared" si="3"/>
        <v>52989804</v>
      </c>
      <c r="N20" s="128">
        <f t="shared" si="3"/>
        <v>2590202</v>
      </c>
      <c r="O20" s="29">
        <f t="shared" si="3"/>
        <v>0</v>
      </c>
      <c r="P20" s="30">
        <f t="shared" si="3"/>
        <v>130072801</v>
      </c>
      <c r="Q20" s="178">
        <f>SUM(Q16:Q19)</f>
        <v>130072801</v>
      </c>
      <c r="R20" s="5"/>
    </row>
    <row r="21" spans="1:18" s="4" customFormat="1">
      <c r="A21" s="12" t="s">
        <v>56</v>
      </c>
      <c r="B21" s="14" t="s">
        <v>57</v>
      </c>
      <c r="C21" s="14"/>
      <c r="D21" s="15">
        <v>10000</v>
      </c>
      <c r="E21" s="164">
        <v>10000</v>
      </c>
      <c r="F21" s="15">
        <v>15000</v>
      </c>
      <c r="G21" s="15"/>
      <c r="H21" s="15">
        <v>1035000</v>
      </c>
      <c r="I21" s="15">
        <v>15000</v>
      </c>
      <c r="J21" s="15">
        <v>120000</v>
      </c>
      <c r="K21" s="15"/>
      <c r="L21" s="15"/>
      <c r="M21" s="15">
        <v>50000</v>
      </c>
      <c r="N21" s="125">
        <v>45000</v>
      </c>
      <c r="O21" s="15"/>
      <c r="P21" s="16">
        <f t="shared" ref="P21:P48" si="4">SUM(D21:O21)</f>
        <v>1300000</v>
      </c>
      <c r="Q21" s="177">
        <v>1300000</v>
      </c>
    </row>
    <row r="22" spans="1:18" s="4" customFormat="1">
      <c r="A22" s="12" t="s">
        <v>58</v>
      </c>
      <c r="B22" s="4" t="s">
        <v>59</v>
      </c>
      <c r="D22" s="5">
        <v>12000</v>
      </c>
      <c r="E22" s="162"/>
      <c r="F22" s="5">
        <v>0</v>
      </c>
      <c r="G22" s="5"/>
      <c r="H22" s="5">
        <v>588000</v>
      </c>
      <c r="I22" s="5"/>
      <c r="J22" s="5">
        <v>300000</v>
      </c>
      <c r="K22" s="5"/>
      <c r="L22" s="5"/>
      <c r="M22" s="5"/>
      <c r="N22" s="123"/>
      <c r="O22" s="5"/>
      <c r="P22" s="16">
        <f t="shared" si="4"/>
        <v>900000</v>
      </c>
      <c r="Q22" s="177">
        <v>900000</v>
      </c>
    </row>
    <row r="23" spans="1:18" s="4" customFormat="1">
      <c r="A23" s="12" t="s">
        <v>60</v>
      </c>
      <c r="B23" s="4" t="s">
        <v>61</v>
      </c>
      <c r="D23" s="5"/>
      <c r="E23" s="162"/>
      <c r="F23" s="5"/>
      <c r="G23" s="5"/>
      <c r="H23" s="5"/>
      <c r="I23" s="5"/>
      <c r="J23" s="5"/>
      <c r="K23" s="5"/>
      <c r="L23" s="5"/>
      <c r="M23" s="5"/>
      <c r="N23" s="123"/>
      <c r="O23" s="5"/>
      <c r="P23" s="16">
        <f t="shared" si="4"/>
        <v>0</v>
      </c>
      <c r="Q23" s="177"/>
    </row>
    <row r="24" spans="1:18" s="4" customFormat="1" ht="15.75" thickBot="1">
      <c r="A24" s="12" t="s">
        <v>62</v>
      </c>
      <c r="B24" s="25" t="s">
        <v>63</v>
      </c>
      <c r="C24" s="25"/>
      <c r="D24" s="26">
        <v>10000</v>
      </c>
      <c r="E24" s="165">
        <v>20000</v>
      </c>
      <c r="F24" s="26">
        <v>200000</v>
      </c>
      <c r="G24" s="26">
        <v>10000</v>
      </c>
      <c r="H24" s="26">
        <v>200000</v>
      </c>
      <c r="I24" s="26">
        <v>20000</v>
      </c>
      <c r="J24" s="26">
        <v>10000</v>
      </c>
      <c r="K24" s="26"/>
      <c r="L24" s="26"/>
      <c r="M24" s="26">
        <v>350000</v>
      </c>
      <c r="N24" s="129">
        <v>30000</v>
      </c>
      <c r="O24" s="26"/>
      <c r="P24" s="145">
        <f t="shared" si="4"/>
        <v>850000</v>
      </c>
      <c r="Q24" s="177">
        <v>850000</v>
      </c>
    </row>
    <row r="25" spans="1:18" s="4" customFormat="1" ht="15.75" thickBot="1">
      <c r="A25" s="12" t="s">
        <v>64</v>
      </c>
      <c r="B25" s="28" t="s">
        <v>65</v>
      </c>
      <c r="C25" s="28" t="s">
        <v>66</v>
      </c>
      <c r="D25" s="29">
        <f t="shared" ref="D25:O25" si="5">SUM(D21:D24)</f>
        <v>32000</v>
      </c>
      <c r="E25" s="166">
        <f t="shared" si="5"/>
        <v>30000</v>
      </c>
      <c r="F25" s="29">
        <f t="shared" si="5"/>
        <v>215000</v>
      </c>
      <c r="G25" s="29">
        <f t="shared" si="5"/>
        <v>10000</v>
      </c>
      <c r="H25" s="29">
        <f t="shared" si="5"/>
        <v>1823000</v>
      </c>
      <c r="I25" s="29">
        <f t="shared" si="5"/>
        <v>35000</v>
      </c>
      <c r="J25" s="29">
        <f t="shared" si="5"/>
        <v>430000</v>
      </c>
      <c r="K25" s="29">
        <f t="shared" si="5"/>
        <v>0</v>
      </c>
      <c r="L25" s="29">
        <f t="shared" si="5"/>
        <v>0</v>
      </c>
      <c r="M25" s="29">
        <f t="shared" si="5"/>
        <v>400000</v>
      </c>
      <c r="N25" s="128">
        <f t="shared" si="5"/>
        <v>75000</v>
      </c>
      <c r="O25" s="67">
        <f t="shared" si="5"/>
        <v>0</v>
      </c>
      <c r="P25" s="147">
        <f t="shared" si="4"/>
        <v>3050000</v>
      </c>
      <c r="Q25" s="177">
        <f>Q21+Q22+Q23+Q24</f>
        <v>3050000</v>
      </c>
    </row>
    <row r="26" spans="1:18" s="4" customFormat="1">
      <c r="A26" s="12" t="s">
        <v>67</v>
      </c>
      <c r="B26" s="14" t="s">
        <v>68</v>
      </c>
      <c r="C26" s="14"/>
      <c r="D26" s="15"/>
      <c r="E26" s="164"/>
      <c r="F26" s="15">
        <v>1149016</v>
      </c>
      <c r="G26" s="15"/>
      <c r="H26" s="15">
        <v>16227951</v>
      </c>
      <c r="I26" s="15">
        <v>2863756</v>
      </c>
      <c r="J26" s="15"/>
      <c r="K26" s="15"/>
      <c r="L26" s="15">
        <v>27719956</v>
      </c>
      <c r="M26" s="15"/>
      <c r="N26" s="121"/>
      <c r="O26" s="15">
        <v>6947433</v>
      </c>
      <c r="P26" s="16">
        <f t="shared" si="4"/>
        <v>54908112</v>
      </c>
      <c r="Q26" s="177">
        <v>54908112</v>
      </c>
    </row>
    <row r="27" spans="1:18" s="4" customFormat="1">
      <c r="A27" s="12" t="s">
        <v>69</v>
      </c>
      <c r="B27" s="4" t="s">
        <v>70</v>
      </c>
      <c r="D27" s="5">
        <v>150000</v>
      </c>
      <c r="E27" s="162">
        <v>150000</v>
      </c>
      <c r="F27" s="5">
        <v>100000</v>
      </c>
      <c r="G27" s="5">
        <v>33000</v>
      </c>
      <c r="H27" s="5">
        <v>200000</v>
      </c>
      <c r="I27" s="5"/>
      <c r="J27" s="5">
        <v>140000</v>
      </c>
      <c r="K27" s="5">
        <v>200000</v>
      </c>
      <c r="L27" s="5">
        <v>100000</v>
      </c>
      <c r="M27" s="5">
        <v>659000</v>
      </c>
      <c r="N27" s="123">
        <v>68000</v>
      </c>
      <c r="O27" s="5"/>
      <c r="P27" s="16">
        <f t="shared" si="4"/>
        <v>1800000</v>
      </c>
      <c r="Q27" s="177">
        <v>1800000</v>
      </c>
    </row>
    <row r="28" spans="1:18" s="4" customFormat="1">
      <c r="A28" s="12" t="s">
        <v>71</v>
      </c>
      <c r="B28" s="4" t="s">
        <v>72</v>
      </c>
      <c r="D28" s="5"/>
      <c r="E28" s="162"/>
      <c r="F28" s="5">
        <v>35368</v>
      </c>
      <c r="G28" s="5">
        <v>1400000</v>
      </c>
      <c r="H28" s="5">
        <v>1511960</v>
      </c>
      <c r="I28" s="5"/>
      <c r="J28" s="5">
        <v>250000</v>
      </c>
      <c r="K28" s="5"/>
      <c r="L28" s="5">
        <v>632672</v>
      </c>
      <c r="M28" s="5"/>
      <c r="N28" s="123">
        <v>70000</v>
      </c>
      <c r="O28" s="5"/>
      <c r="P28" s="16">
        <f t="shared" si="4"/>
        <v>3900000</v>
      </c>
      <c r="Q28" s="177">
        <v>3900000</v>
      </c>
    </row>
    <row r="29" spans="1:18" s="4" customFormat="1">
      <c r="A29" s="12" t="s">
        <v>73</v>
      </c>
      <c r="B29" s="4" t="s">
        <v>74</v>
      </c>
      <c r="D29" s="5">
        <v>82000</v>
      </c>
      <c r="E29" s="162">
        <v>82000</v>
      </c>
      <c r="F29" s="5">
        <v>350000</v>
      </c>
      <c r="G29" s="5">
        <v>35000</v>
      </c>
      <c r="H29" s="5">
        <v>1005465</v>
      </c>
      <c r="I29" s="5"/>
      <c r="J29" s="5">
        <v>900000</v>
      </c>
      <c r="K29" s="5"/>
      <c r="L29" s="5">
        <v>382000</v>
      </c>
      <c r="M29" s="5">
        <v>2372800</v>
      </c>
      <c r="N29" s="123">
        <v>150000</v>
      </c>
      <c r="O29" s="5"/>
      <c r="P29" s="16">
        <f t="shared" si="4"/>
        <v>5359265</v>
      </c>
      <c r="Q29" s="177">
        <v>5359265</v>
      </c>
    </row>
    <row r="30" spans="1:18" s="4" customFormat="1" ht="15.75" thickBot="1">
      <c r="A30" s="12" t="s">
        <v>75</v>
      </c>
      <c r="B30" s="4" t="s">
        <v>76</v>
      </c>
      <c r="D30" s="5">
        <v>800000</v>
      </c>
      <c r="E30" s="162">
        <v>200000</v>
      </c>
      <c r="F30" s="5">
        <v>1000000</v>
      </c>
      <c r="G30" s="5">
        <v>95000</v>
      </c>
      <c r="H30" s="5">
        <v>3210429</v>
      </c>
      <c r="I30" s="5">
        <v>114571</v>
      </c>
      <c r="J30" s="5">
        <v>2000000</v>
      </c>
      <c r="K30" s="5"/>
      <c r="L30" s="5"/>
      <c r="M30" s="5">
        <v>1900000</v>
      </c>
      <c r="N30" s="123">
        <v>180000</v>
      </c>
      <c r="O30" s="5"/>
      <c r="P30" s="145">
        <f t="shared" si="4"/>
        <v>9500000</v>
      </c>
      <c r="Q30" s="177">
        <v>9500000</v>
      </c>
      <c r="R30" s="5"/>
    </row>
    <row r="31" spans="1:18" s="4" customFormat="1" ht="15.75" thickBot="1">
      <c r="A31" s="12" t="s">
        <v>77</v>
      </c>
      <c r="B31" s="32" t="s">
        <v>78</v>
      </c>
      <c r="C31" s="32" t="s">
        <v>79</v>
      </c>
      <c r="D31" s="33">
        <f t="shared" ref="D31:O31" si="6">SUM(D26:D30)</f>
        <v>1032000</v>
      </c>
      <c r="E31" s="168">
        <f t="shared" si="6"/>
        <v>432000</v>
      </c>
      <c r="F31" s="33">
        <f t="shared" si="6"/>
        <v>2634384</v>
      </c>
      <c r="G31" s="33">
        <f t="shared" si="6"/>
        <v>1563000</v>
      </c>
      <c r="H31" s="33">
        <f t="shared" si="6"/>
        <v>22155805</v>
      </c>
      <c r="I31" s="33">
        <f t="shared" si="6"/>
        <v>2978327</v>
      </c>
      <c r="J31" s="33">
        <f t="shared" si="6"/>
        <v>3290000</v>
      </c>
      <c r="K31" s="33">
        <f t="shared" si="6"/>
        <v>200000</v>
      </c>
      <c r="L31" s="33">
        <f t="shared" si="6"/>
        <v>28834628</v>
      </c>
      <c r="M31" s="33">
        <f t="shared" si="6"/>
        <v>4931800</v>
      </c>
      <c r="N31" s="130">
        <f t="shared" si="6"/>
        <v>468000</v>
      </c>
      <c r="O31" s="146">
        <f t="shared" si="6"/>
        <v>6947433</v>
      </c>
      <c r="P31" s="144">
        <f t="shared" si="4"/>
        <v>75467377</v>
      </c>
      <c r="Q31" s="177">
        <f>Q26+Q27+Q28+Q29+Q30</f>
        <v>75467377</v>
      </c>
    </row>
    <row r="32" spans="1:18" s="4" customFormat="1" ht="15.75" thickBot="1">
      <c r="A32" s="12" t="s">
        <v>80</v>
      </c>
      <c r="B32" s="28" t="s">
        <v>211</v>
      </c>
      <c r="C32" s="28" t="s">
        <v>82</v>
      </c>
      <c r="D32" s="29">
        <f t="shared" ref="D32:O32" si="7">D25+D31</f>
        <v>1064000</v>
      </c>
      <c r="E32" s="166">
        <f t="shared" si="7"/>
        <v>462000</v>
      </c>
      <c r="F32" s="29">
        <f t="shared" si="7"/>
        <v>2849384</v>
      </c>
      <c r="G32" s="29">
        <f t="shared" si="7"/>
        <v>1573000</v>
      </c>
      <c r="H32" s="29">
        <f t="shared" si="7"/>
        <v>23978805</v>
      </c>
      <c r="I32" s="29">
        <f t="shared" si="7"/>
        <v>3013327</v>
      </c>
      <c r="J32" s="29">
        <f t="shared" si="7"/>
        <v>3720000</v>
      </c>
      <c r="K32" s="29">
        <f t="shared" si="7"/>
        <v>200000</v>
      </c>
      <c r="L32" s="29">
        <f t="shared" si="7"/>
        <v>28834628</v>
      </c>
      <c r="M32" s="29">
        <f t="shared" si="7"/>
        <v>5331800</v>
      </c>
      <c r="N32" s="131">
        <f t="shared" si="7"/>
        <v>543000</v>
      </c>
      <c r="O32" s="35">
        <f t="shared" si="7"/>
        <v>6947433</v>
      </c>
      <c r="P32" s="149">
        <f t="shared" si="4"/>
        <v>78517377</v>
      </c>
      <c r="Q32" s="178">
        <f>Q25+Q31</f>
        <v>78517377</v>
      </c>
    </row>
    <row r="33" spans="1:18" s="4" customFormat="1">
      <c r="A33" s="12" t="s">
        <v>83</v>
      </c>
      <c r="B33" s="14" t="s">
        <v>84</v>
      </c>
      <c r="C33" s="14" t="s">
        <v>85</v>
      </c>
      <c r="D33" s="15">
        <v>120000</v>
      </c>
      <c r="E33" s="164">
        <v>5000</v>
      </c>
      <c r="F33" s="15">
        <v>60000</v>
      </c>
      <c r="G33" s="15">
        <v>35000</v>
      </c>
      <c r="H33" s="15">
        <v>780000</v>
      </c>
      <c r="I33" s="15"/>
      <c r="J33" s="15">
        <v>400000</v>
      </c>
      <c r="K33" s="15"/>
      <c r="L33" s="15"/>
      <c r="M33" s="15">
        <v>600000</v>
      </c>
      <c r="N33" s="125">
        <v>100000</v>
      </c>
      <c r="O33" s="15"/>
      <c r="P33" s="31">
        <f t="shared" si="4"/>
        <v>2100000</v>
      </c>
      <c r="Q33" s="177">
        <v>2100000</v>
      </c>
    </row>
    <row r="34" spans="1:18" s="4" customFormat="1" ht="15.75" thickBot="1">
      <c r="A34" s="12" t="s">
        <v>86</v>
      </c>
      <c r="B34" s="25" t="s">
        <v>87</v>
      </c>
      <c r="C34" s="25" t="s">
        <v>88</v>
      </c>
      <c r="D34" s="26">
        <v>160000</v>
      </c>
      <c r="E34" s="165">
        <v>140000</v>
      </c>
      <c r="F34" s="26">
        <v>80000</v>
      </c>
      <c r="G34" s="26">
        <v>70000</v>
      </c>
      <c r="H34" s="26">
        <v>550000</v>
      </c>
      <c r="I34" s="26"/>
      <c r="J34" s="26">
        <v>350000</v>
      </c>
      <c r="K34" s="26"/>
      <c r="L34" s="26"/>
      <c r="M34" s="26">
        <v>500000</v>
      </c>
      <c r="N34" s="127">
        <v>250000</v>
      </c>
      <c r="O34" s="26"/>
      <c r="P34" s="34">
        <f t="shared" si="4"/>
        <v>2100000</v>
      </c>
      <c r="Q34" s="177">
        <v>2100000</v>
      </c>
    </row>
    <row r="35" spans="1:18" s="4" customFormat="1" ht="15.75" thickBot="1">
      <c r="A35" s="12" t="s">
        <v>89</v>
      </c>
      <c r="B35" s="28" t="s">
        <v>90</v>
      </c>
      <c r="C35" s="28" t="s">
        <v>91</v>
      </c>
      <c r="D35" s="29">
        <f t="shared" ref="D35:O35" si="8">SUM(D33:D34)</f>
        <v>280000</v>
      </c>
      <c r="E35" s="166">
        <f t="shared" si="8"/>
        <v>145000</v>
      </c>
      <c r="F35" s="29">
        <f t="shared" si="8"/>
        <v>140000</v>
      </c>
      <c r="G35" s="29">
        <f t="shared" si="8"/>
        <v>105000</v>
      </c>
      <c r="H35" s="29">
        <f t="shared" si="8"/>
        <v>1330000</v>
      </c>
      <c r="I35" s="29">
        <f t="shared" si="8"/>
        <v>0</v>
      </c>
      <c r="J35" s="29">
        <f t="shared" si="8"/>
        <v>750000</v>
      </c>
      <c r="K35" s="29">
        <f t="shared" si="8"/>
        <v>0</v>
      </c>
      <c r="L35" s="29">
        <f t="shared" si="8"/>
        <v>0</v>
      </c>
      <c r="M35" s="29">
        <f t="shared" si="8"/>
        <v>1100000</v>
      </c>
      <c r="N35" s="128">
        <f t="shared" si="8"/>
        <v>350000</v>
      </c>
      <c r="O35" s="67">
        <f t="shared" si="8"/>
        <v>0</v>
      </c>
      <c r="P35" s="148">
        <f t="shared" si="4"/>
        <v>4200000</v>
      </c>
      <c r="Q35" s="178">
        <f>Q33+Q34</f>
        <v>4200000</v>
      </c>
    </row>
    <row r="36" spans="1:18" s="4" customFormat="1">
      <c r="A36" s="12" t="s">
        <v>92</v>
      </c>
      <c r="B36" s="14" t="s">
        <v>93</v>
      </c>
      <c r="C36" s="14"/>
      <c r="D36" s="15"/>
      <c r="E36" s="164"/>
      <c r="F36" s="15"/>
      <c r="G36" s="15"/>
      <c r="H36" s="15"/>
      <c r="I36" s="15"/>
      <c r="J36" s="15">
        <v>432047</v>
      </c>
      <c r="K36" s="15">
        <v>1040244</v>
      </c>
      <c r="L36" s="15"/>
      <c r="M36" s="15">
        <v>150000</v>
      </c>
      <c r="N36" s="125"/>
      <c r="O36" s="15"/>
      <c r="P36" s="16">
        <f t="shared" si="4"/>
        <v>1622291</v>
      </c>
      <c r="Q36" s="177">
        <v>1622291</v>
      </c>
    </row>
    <row r="37" spans="1:18" s="4" customFormat="1">
      <c r="A37" s="12" t="s">
        <v>94</v>
      </c>
      <c r="B37" s="4" t="s">
        <v>95</v>
      </c>
      <c r="D37" s="5"/>
      <c r="E37" s="162"/>
      <c r="F37" s="5">
        <v>80000</v>
      </c>
      <c r="G37" s="5"/>
      <c r="H37" s="5"/>
      <c r="I37" s="5"/>
      <c r="J37" s="5">
        <v>300000</v>
      </c>
      <c r="K37" s="5">
        <v>420000</v>
      </c>
      <c r="L37" s="5"/>
      <c r="M37" s="5"/>
      <c r="N37" s="123"/>
      <c r="O37" s="5"/>
      <c r="P37" s="16">
        <f t="shared" si="4"/>
        <v>800000</v>
      </c>
      <c r="Q37" s="177">
        <v>800000</v>
      </c>
    </row>
    <row r="38" spans="1:18" s="4" customFormat="1">
      <c r="A38" s="12"/>
      <c r="B38" s="4" t="s">
        <v>206</v>
      </c>
      <c r="D38" s="5"/>
      <c r="E38" s="162"/>
      <c r="F38" s="5">
        <v>10000</v>
      </c>
      <c r="G38" s="5"/>
      <c r="H38" s="5">
        <v>1449804</v>
      </c>
      <c r="I38" s="5"/>
      <c r="J38" s="5">
        <v>220000</v>
      </c>
      <c r="K38" s="5">
        <v>80000</v>
      </c>
      <c r="L38" s="5"/>
      <c r="M38" s="5">
        <v>55000</v>
      </c>
      <c r="N38" s="123">
        <v>48930</v>
      </c>
      <c r="O38" s="5"/>
      <c r="P38" s="16">
        <f t="shared" si="4"/>
        <v>1863734</v>
      </c>
      <c r="Q38" s="177">
        <v>1863734</v>
      </c>
    </row>
    <row r="39" spans="1:18" s="4" customFormat="1">
      <c r="A39" s="12" t="s">
        <v>96</v>
      </c>
      <c r="B39" s="4" t="s">
        <v>97</v>
      </c>
      <c r="D39" s="5">
        <v>650000</v>
      </c>
      <c r="E39" s="162">
        <v>650000</v>
      </c>
      <c r="F39" s="5">
        <v>450000</v>
      </c>
      <c r="G39" s="5"/>
      <c r="H39" s="18">
        <v>4224385</v>
      </c>
      <c r="I39" s="5"/>
      <c r="J39" s="5">
        <v>5600000</v>
      </c>
      <c r="K39" s="5"/>
      <c r="L39" s="18"/>
      <c r="M39" s="5">
        <v>2900000</v>
      </c>
      <c r="N39" s="123"/>
      <c r="O39" s="5"/>
      <c r="P39" s="16">
        <f t="shared" si="4"/>
        <v>14474385</v>
      </c>
      <c r="Q39" s="177">
        <v>14474385</v>
      </c>
    </row>
    <row r="40" spans="1:18" s="4" customFormat="1" ht="15.75" thickBot="1">
      <c r="A40" s="12" t="s">
        <v>98</v>
      </c>
      <c r="B40" s="25" t="s">
        <v>99</v>
      </c>
      <c r="C40" s="25"/>
      <c r="D40" s="26"/>
      <c r="E40" s="165">
        <v>50000</v>
      </c>
      <c r="F40" s="26">
        <v>100000</v>
      </c>
      <c r="G40" s="26"/>
      <c r="H40" s="36">
        <v>1649614</v>
      </c>
      <c r="I40" s="26"/>
      <c r="J40" s="26">
        <v>950000</v>
      </c>
      <c r="K40" s="26">
        <v>650000</v>
      </c>
      <c r="L40" s="36"/>
      <c r="M40" s="26">
        <v>600000</v>
      </c>
      <c r="N40" s="129"/>
      <c r="O40" s="26"/>
      <c r="P40" s="145">
        <f t="shared" si="4"/>
        <v>3999614</v>
      </c>
      <c r="Q40" s="177">
        <v>3999614</v>
      </c>
    </row>
    <row r="41" spans="1:18" s="4" customFormat="1" ht="15.75" thickBot="1">
      <c r="A41" s="12" t="s">
        <v>100</v>
      </c>
      <c r="B41" s="37" t="s">
        <v>101</v>
      </c>
      <c r="C41" s="37" t="s">
        <v>102</v>
      </c>
      <c r="D41" s="38">
        <f t="shared" ref="D41:O41" si="9">SUM(D36:D40)</f>
        <v>650000</v>
      </c>
      <c r="E41" s="166">
        <f t="shared" si="9"/>
        <v>700000</v>
      </c>
      <c r="F41" s="38">
        <f t="shared" si="9"/>
        <v>640000</v>
      </c>
      <c r="G41" s="38">
        <f t="shared" si="9"/>
        <v>0</v>
      </c>
      <c r="H41" s="38">
        <f t="shared" si="9"/>
        <v>7323803</v>
      </c>
      <c r="I41" s="38">
        <f t="shared" si="9"/>
        <v>0</v>
      </c>
      <c r="J41" s="38">
        <f t="shared" si="9"/>
        <v>7502047</v>
      </c>
      <c r="K41" s="38">
        <f t="shared" si="9"/>
        <v>2190244</v>
      </c>
      <c r="L41" s="38">
        <f t="shared" si="9"/>
        <v>0</v>
      </c>
      <c r="M41" s="38">
        <f t="shared" si="9"/>
        <v>3705000</v>
      </c>
      <c r="N41" s="38">
        <f t="shared" si="9"/>
        <v>48930</v>
      </c>
      <c r="O41" s="143">
        <f t="shared" si="9"/>
        <v>0</v>
      </c>
      <c r="P41" s="148">
        <f t="shared" si="4"/>
        <v>22760024</v>
      </c>
      <c r="Q41" s="178">
        <f>SUM(Q36:Q40)</f>
        <v>22760024</v>
      </c>
    </row>
    <row r="42" spans="1:18" s="4" customFormat="1">
      <c r="A42" s="12" t="s">
        <v>103</v>
      </c>
      <c r="B42" s="14" t="s">
        <v>104</v>
      </c>
      <c r="C42" s="14" t="s">
        <v>105</v>
      </c>
      <c r="D42" s="15"/>
      <c r="E42" s="164"/>
      <c r="F42" s="15"/>
      <c r="G42" s="15"/>
      <c r="H42" s="15"/>
      <c r="I42" s="15"/>
      <c r="J42" s="15"/>
      <c r="K42" s="15"/>
      <c r="L42" s="15"/>
      <c r="M42" s="15"/>
      <c r="N42" s="121"/>
      <c r="O42" s="15"/>
      <c r="P42" s="31">
        <f t="shared" si="4"/>
        <v>0</v>
      </c>
      <c r="Q42" s="177"/>
    </row>
    <row r="43" spans="1:18" s="122" customFormat="1">
      <c r="A43" s="118" t="s">
        <v>106</v>
      </c>
      <c r="B43" s="119" t="s">
        <v>107</v>
      </c>
      <c r="C43" s="119" t="s">
        <v>108</v>
      </c>
      <c r="D43" s="120">
        <v>10000</v>
      </c>
      <c r="E43" s="164">
        <v>45000</v>
      </c>
      <c r="F43" s="120">
        <v>2000</v>
      </c>
      <c r="G43" s="120"/>
      <c r="H43" s="120">
        <v>183000</v>
      </c>
      <c r="I43" s="120"/>
      <c r="J43" s="120"/>
      <c r="K43" s="120"/>
      <c r="L43" s="120"/>
      <c r="M43" s="120"/>
      <c r="N43" s="121">
        <v>160000</v>
      </c>
      <c r="O43" s="120"/>
      <c r="P43" s="150">
        <f t="shared" si="4"/>
        <v>400000</v>
      </c>
      <c r="Q43" s="188">
        <v>400000</v>
      </c>
    </row>
    <row r="44" spans="1:18" s="4" customFormat="1">
      <c r="A44" s="12" t="s">
        <v>109</v>
      </c>
      <c r="B44" s="4" t="s">
        <v>110</v>
      </c>
      <c r="C44" s="4" t="s">
        <v>111</v>
      </c>
      <c r="D44" s="5">
        <v>250000</v>
      </c>
      <c r="E44" s="162">
        <v>15000</v>
      </c>
      <c r="F44" s="5">
        <v>130000</v>
      </c>
      <c r="G44" s="5">
        <v>450000</v>
      </c>
      <c r="H44" s="5">
        <v>3005000</v>
      </c>
      <c r="I44" s="5"/>
      <c r="J44" s="5">
        <v>300000</v>
      </c>
      <c r="K44" s="5"/>
      <c r="L44" s="5"/>
      <c r="M44" s="5"/>
      <c r="N44" s="123">
        <v>850000</v>
      </c>
      <c r="O44" s="5"/>
      <c r="P44" s="16">
        <f t="shared" si="4"/>
        <v>5000000</v>
      </c>
      <c r="Q44" s="177">
        <v>5000000</v>
      </c>
    </row>
    <row r="45" spans="1:18" s="4" customFormat="1">
      <c r="A45" s="12" t="s">
        <v>112</v>
      </c>
      <c r="B45" s="4" t="s">
        <v>113</v>
      </c>
      <c r="C45" s="4" t="s">
        <v>114</v>
      </c>
      <c r="D45" s="5"/>
      <c r="E45" s="162"/>
      <c r="F45" s="5"/>
      <c r="G45" s="5"/>
      <c r="H45" s="5"/>
      <c r="I45" s="5"/>
      <c r="J45" s="5">
        <v>720000</v>
      </c>
      <c r="K45" s="5"/>
      <c r="L45" s="5"/>
      <c r="M45" s="5"/>
      <c r="N45" s="123"/>
      <c r="O45" s="5"/>
      <c r="P45" s="16">
        <f t="shared" si="4"/>
        <v>720000</v>
      </c>
      <c r="Q45" s="177">
        <v>720000</v>
      </c>
    </row>
    <row r="46" spans="1:18" s="4" customFormat="1">
      <c r="A46" s="12" t="s">
        <v>115</v>
      </c>
      <c r="B46" s="4" t="s">
        <v>116</v>
      </c>
      <c r="C46" s="4" t="s">
        <v>117</v>
      </c>
      <c r="D46" s="5">
        <v>55000</v>
      </c>
      <c r="E46" s="162">
        <v>250000</v>
      </c>
      <c r="F46" s="5">
        <v>230000</v>
      </c>
      <c r="G46" s="5">
        <v>0</v>
      </c>
      <c r="H46" s="5">
        <v>4345000</v>
      </c>
      <c r="I46" s="5"/>
      <c r="J46" s="5">
        <v>2780000</v>
      </c>
      <c r="K46" s="5"/>
      <c r="L46" s="5"/>
      <c r="M46" s="5">
        <v>120000</v>
      </c>
      <c r="N46" s="123"/>
      <c r="O46" s="5"/>
      <c r="P46" s="16">
        <f t="shared" si="4"/>
        <v>7780000</v>
      </c>
      <c r="Q46" s="177">
        <v>7780000</v>
      </c>
      <c r="R46" s="5"/>
    </row>
    <row r="47" spans="1:18" s="4" customFormat="1">
      <c r="A47" s="12" t="s">
        <v>118</v>
      </c>
      <c r="B47" s="4" t="s">
        <v>119</v>
      </c>
      <c r="C47" s="4" t="s">
        <v>120</v>
      </c>
      <c r="D47" s="5">
        <v>200000</v>
      </c>
      <c r="E47" s="162">
        <v>100000</v>
      </c>
      <c r="F47" s="5">
        <v>400000</v>
      </c>
      <c r="G47" s="5">
        <v>380000</v>
      </c>
      <c r="H47" s="5">
        <v>2920000</v>
      </c>
      <c r="I47" s="5"/>
      <c r="J47" s="5">
        <v>1500000</v>
      </c>
      <c r="K47" s="5"/>
      <c r="L47" s="5"/>
      <c r="M47" s="5">
        <v>5000000</v>
      </c>
      <c r="N47" s="123">
        <v>3200000</v>
      </c>
      <c r="O47" s="5"/>
      <c r="P47" s="16">
        <f t="shared" si="4"/>
        <v>13700000</v>
      </c>
      <c r="Q47" s="177">
        <v>13700000</v>
      </c>
    </row>
    <row r="48" spans="1:18" s="4" customFormat="1" ht="15.75" thickBot="1">
      <c r="A48" s="12" t="s">
        <v>121</v>
      </c>
      <c r="B48" s="25" t="s">
        <v>122</v>
      </c>
      <c r="C48" s="25" t="s">
        <v>120</v>
      </c>
      <c r="D48" s="26"/>
      <c r="E48" s="165"/>
      <c r="F48" s="26"/>
      <c r="G48" s="26"/>
      <c r="H48" s="26">
        <v>800000</v>
      </c>
      <c r="I48" s="26"/>
      <c r="J48" s="26"/>
      <c r="K48" s="26"/>
      <c r="L48" s="26"/>
      <c r="M48" s="26"/>
      <c r="N48" s="127"/>
      <c r="O48" s="26"/>
      <c r="P48" s="145">
        <f t="shared" si="4"/>
        <v>800000</v>
      </c>
      <c r="Q48" s="177">
        <v>800000</v>
      </c>
    </row>
    <row r="49" spans="1:17" s="4" customFormat="1" ht="15.75" thickBot="1">
      <c r="A49" s="12" t="s">
        <v>123</v>
      </c>
      <c r="B49" s="28" t="s">
        <v>124</v>
      </c>
      <c r="C49" s="28" t="s">
        <v>125</v>
      </c>
      <c r="D49" s="29">
        <f t="shared" ref="D49:Q49" si="10">SUM(D42:D48)+D41</f>
        <v>1165000</v>
      </c>
      <c r="E49" s="166">
        <f t="shared" si="10"/>
        <v>1110000</v>
      </c>
      <c r="F49" s="29">
        <f t="shared" si="10"/>
        <v>1402000</v>
      </c>
      <c r="G49" s="29">
        <f t="shared" si="10"/>
        <v>830000</v>
      </c>
      <c r="H49" s="29">
        <f t="shared" si="10"/>
        <v>18576803</v>
      </c>
      <c r="I49" s="29">
        <f t="shared" si="10"/>
        <v>0</v>
      </c>
      <c r="J49" s="29">
        <f t="shared" si="10"/>
        <v>12802047</v>
      </c>
      <c r="K49" s="29">
        <f t="shared" si="10"/>
        <v>2190244</v>
      </c>
      <c r="L49" s="29">
        <f t="shared" si="10"/>
        <v>0</v>
      </c>
      <c r="M49" s="29">
        <f t="shared" si="10"/>
        <v>8825000</v>
      </c>
      <c r="N49" s="128">
        <f t="shared" si="10"/>
        <v>4258930</v>
      </c>
      <c r="O49" s="67">
        <f t="shared" si="10"/>
        <v>0</v>
      </c>
      <c r="P49" s="151">
        <f t="shared" si="10"/>
        <v>51160024</v>
      </c>
      <c r="Q49" s="151">
        <f t="shared" si="10"/>
        <v>51160024</v>
      </c>
    </row>
    <row r="50" spans="1:17" s="21" customFormat="1" ht="15.75" thickBot="1">
      <c r="A50" s="12" t="s">
        <v>126</v>
      </c>
      <c r="B50" s="39" t="s">
        <v>127</v>
      </c>
      <c r="C50" s="39" t="s">
        <v>128</v>
      </c>
      <c r="D50" s="40"/>
      <c r="E50" s="169"/>
      <c r="F50" s="40">
        <v>6000</v>
      </c>
      <c r="G50" s="40">
        <v>15000</v>
      </c>
      <c r="H50" s="40">
        <v>479000</v>
      </c>
      <c r="I50" s="40"/>
      <c r="J50" s="40"/>
      <c r="K50" s="40"/>
      <c r="L50" s="40"/>
      <c r="M50" s="40"/>
      <c r="N50" s="132"/>
      <c r="O50" s="152"/>
      <c r="P50" s="148">
        <f>SUM(D50:O50)</f>
        <v>500000</v>
      </c>
      <c r="Q50" s="178">
        <v>500000</v>
      </c>
    </row>
    <row r="51" spans="1:17" s="4" customFormat="1">
      <c r="A51" s="12" t="s">
        <v>129</v>
      </c>
      <c r="B51" s="14" t="s">
        <v>130</v>
      </c>
      <c r="C51" s="14" t="s">
        <v>131</v>
      </c>
      <c r="D51" s="15">
        <v>731430</v>
      </c>
      <c r="E51" s="164">
        <v>463590</v>
      </c>
      <c r="F51" s="15">
        <v>1187294</v>
      </c>
      <c r="G51" s="15">
        <v>681210</v>
      </c>
      <c r="H51" s="15">
        <v>11712376</v>
      </c>
      <c r="I51" s="15">
        <v>813598</v>
      </c>
      <c r="J51" s="15">
        <v>4663453</v>
      </c>
      <c r="K51" s="15">
        <v>645366</v>
      </c>
      <c r="L51" s="15">
        <v>7785350</v>
      </c>
      <c r="M51" s="15">
        <v>4119336</v>
      </c>
      <c r="N51" s="125">
        <v>1391021</v>
      </c>
      <c r="O51" s="15">
        <v>1875807</v>
      </c>
      <c r="P51" s="16">
        <f>SUM(D51:O51)</f>
        <v>36069831</v>
      </c>
      <c r="Q51" s="177">
        <v>36069831</v>
      </c>
    </row>
    <row r="52" spans="1:17" s="4" customFormat="1">
      <c r="A52" s="12" t="s">
        <v>132</v>
      </c>
      <c r="B52" s="4" t="s">
        <v>133</v>
      </c>
      <c r="C52" s="4" t="s">
        <v>134</v>
      </c>
      <c r="D52" s="5"/>
      <c r="E52" s="162"/>
      <c r="F52" s="5"/>
      <c r="G52" s="5"/>
      <c r="H52" s="5"/>
      <c r="I52" s="5"/>
      <c r="J52" s="5"/>
      <c r="K52" s="5"/>
      <c r="L52" s="5">
        <v>9255272</v>
      </c>
      <c r="M52" s="5"/>
      <c r="N52" s="123"/>
      <c r="O52" s="5"/>
      <c r="P52" s="16">
        <f>SUM(D52:O52)</f>
        <v>9255272</v>
      </c>
      <c r="Q52" s="177">
        <v>9255272</v>
      </c>
    </row>
    <row r="53" spans="1:17" s="4" customFormat="1" ht="23.25">
      <c r="A53" s="12" t="s">
        <v>135</v>
      </c>
      <c r="B53" s="42" t="s">
        <v>136</v>
      </c>
      <c r="C53" s="25" t="s">
        <v>137</v>
      </c>
      <c r="D53" s="26">
        <v>120000</v>
      </c>
      <c r="E53" s="165">
        <v>5000</v>
      </c>
      <c r="F53" s="26"/>
      <c r="G53" s="26">
        <v>750000</v>
      </c>
      <c r="H53" s="26">
        <v>1329019</v>
      </c>
      <c r="I53" s="26"/>
      <c r="J53" s="26">
        <v>450000</v>
      </c>
      <c r="K53" s="26">
        <v>5000</v>
      </c>
      <c r="L53" s="26"/>
      <c r="M53" s="26">
        <v>350000</v>
      </c>
      <c r="N53" s="127">
        <v>30000</v>
      </c>
      <c r="O53" s="26"/>
      <c r="P53" s="16">
        <f>SUM(D53:O53)</f>
        <v>3039019</v>
      </c>
      <c r="Q53" s="177">
        <v>3039019</v>
      </c>
    </row>
    <row r="54" spans="1:17" s="4" customFormat="1" ht="15.75" thickBot="1">
      <c r="A54" s="12" t="s">
        <v>138</v>
      </c>
      <c r="B54" s="28" t="s">
        <v>139</v>
      </c>
      <c r="C54" s="28" t="s">
        <v>140</v>
      </c>
      <c r="D54" s="29">
        <f t="shared" ref="D54:O54" si="11">SUM(D51:D53)</f>
        <v>851430</v>
      </c>
      <c r="E54" s="166">
        <f t="shared" si="11"/>
        <v>468590</v>
      </c>
      <c r="F54" s="29">
        <f t="shared" si="11"/>
        <v>1187294</v>
      </c>
      <c r="G54" s="29">
        <f t="shared" si="11"/>
        <v>1431210</v>
      </c>
      <c r="H54" s="29">
        <f t="shared" si="11"/>
        <v>13041395</v>
      </c>
      <c r="I54" s="29">
        <f t="shared" si="11"/>
        <v>813598</v>
      </c>
      <c r="J54" s="29">
        <f t="shared" si="11"/>
        <v>5113453</v>
      </c>
      <c r="K54" s="29">
        <f t="shared" si="11"/>
        <v>650366</v>
      </c>
      <c r="L54" s="29">
        <f t="shared" si="11"/>
        <v>17040622</v>
      </c>
      <c r="M54" s="29">
        <f t="shared" si="11"/>
        <v>4469336</v>
      </c>
      <c r="N54" s="140">
        <f t="shared" si="11"/>
        <v>1421021</v>
      </c>
      <c r="O54" s="29">
        <f t="shared" si="11"/>
        <v>1875807</v>
      </c>
      <c r="P54" s="141">
        <f>SUM(D54:O54)</f>
        <v>48364122</v>
      </c>
      <c r="Q54" s="178">
        <f>Q51+Q52+Q53</f>
        <v>48364122</v>
      </c>
    </row>
    <row r="55" spans="1:17" s="21" customFormat="1" ht="15.75" thickBot="1">
      <c r="A55" s="12" t="s">
        <v>141</v>
      </c>
      <c r="B55" s="43" t="s">
        <v>142</v>
      </c>
      <c r="C55" s="43" t="s">
        <v>143</v>
      </c>
      <c r="D55" s="44">
        <f t="shared" ref="D55:P55" si="12">D54+D50+D49+D35+D32</f>
        <v>3360430</v>
      </c>
      <c r="E55" s="169">
        <f t="shared" si="12"/>
        <v>2185590</v>
      </c>
      <c r="F55" s="44">
        <f t="shared" si="12"/>
        <v>5584678</v>
      </c>
      <c r="G55" s="44">
        <f t="shared" si="12"/>
        <v>3954210</v>
      </c>
      <c r="H55" s="44">
        <f>H54+H50+H49+H35+H32</f>
        <v>57406003</v>
      </c>
      <c r="I55" s="44">
        <f t="shared" si="12"/>
        <v>3826925</v>
      </c>
      <c r="J55" s="44">
        <f t="shared" si="12"/>
        <v>22385500</v>
      </c>
      <c r="K55" s="44">
        <f t="shared" si="12"/>
        <v>3040610</v>
      </c>
      <c r="L55" s="44">
        <f t="shared" si="12"/>
        <v>45875250</v>
      </c>
      <c r="M55" s="44">
        <f t="shared" si="12"/>
        <v>19726136</v>
      </c>
      <c r="N55" s="139">
        <f t="shared" si="12"/>
        <v>6572951</v>
      </c>
      <c r="O55" s="44">
        <f t="shared" si="12"/>
        <v>8823240</v>
      </c>
      <c r="P55" s="44">
        <f t="shared" si="12"/>
        <v>182741523</v>
      </c>
      <c r="Q55" s="44">
        <f>Q54+Q50+Q49+Q35+Q32</f>
        <v>182741523</v>
      </c>
    </row>
    <row r="56" spans="1:17" s="138" customFormat="1" ht="15.75" thickBot="1">
      <c r="A56" s="136" t="s">
        <v>144</v>
      </c>
      <c r="B56" s="137" t="s">
        <v>145</v>
      </c>
      <c r="C56" s="137" t="s">
        <v>146</v>
      </c>
      <c r="D56" s="133"/>
      <c r="E56" s="169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>
        <f>SUM(D56:O56)</f>
        <v>0</v>
      </c>
      <c r="Q56" s="189"/>
    </row>
    <row r="57" spans="1:17" s="4" customFormat="1">
      <c r="A57" s="12" t="s">
        <v>147</v>
      </c>
      <c r="B57" s="14" t="s">
        <v>148</v>
      </c>
      <c r="C57" s="14" t="s">
        <v>149</v>
      </c>
      <c r="D57" s="15"/>
      <c r="E57" s="164"/>
      <c r="F57" s="15"/>
      <c r="G57" s="15"/>
      <c r="H57" s="15">
        <v>1700787</v>
      </c>
      <c r="I57" s="15"/>
      <c r="J57" s="15">
        <v>2299213</v>
      </c>
      <c r="K57" s="15"/>
      <c r="L57" s="15"/>
      <c r="M57" s="15"/>
      <c r="N57" s="125"/>
      <c r="O57" s="15"/>
      <c r="P57" s="45">
        <f>SUM(D57:O57)</f>
        <v>4000000</v>
      </c>
      <c r="Q57" s="177">
        <v>4000000</v>
      </c>
    </row>
    <row r="58" spans="1:17" s="4" customFormat="1">
      <c r="A58" s="12" t="s">
        <v>150</v>
      </c>
      <c r="B58" s="25" t="s">
        <v>151</v>
      </c>
      <c r="C58" s="25" t="s">
        <v>152</v>
      </c>
      <c r="D58" s="26"/>
      <c r="E58" s="165"/>
      <c r="F58" s="26"/>
      <c r="G58" s="26"/>
      <c r="H58" s="26">
        <v>459213</v>
      </c>
      <c r="I58" s="26"/>
      <c r="J58" s="26">
        <v>620787</v>
      </c>
      <c r="K58" s="26"/>
      <c r="L58" s="26"/>
      <c r="M58" s="26"/>
      <c r="N58" s="127"/>
      <c r="O58" s="26"/>
      <c r="P58" s="45">
        <f>SUM(D58:O58)</f>
        <v>1080000</v>
      </c>
      <c r="Q58" s="177">
        <v>1080000</v>
      </c>
    </row>
    <row r="59" spans="1:17" s="4" customFormat="1">
      <c r="A59" s="12" t="s">
        <v>153</v>
      </c>
      <c r="B59" s="46" t="s">
        <v>154</v>
      </c>
      <c r="C59" s="46" t="s">
        <v>155</v>
      </c>
      <c r="D59" s="47">
        <f>SUM(D57:D58)</f>
        <v>0</v>
      </c>
      <c r="E59" s="166">
        <f>SUM(E57:E58)</f>
        <v>0</v>
      </c>
      <c r="F59" s="47">
        <f>SUM(F57:F58)</f>
        <v>0</v>
      </c>
      <c r="G59" s="47">
        <f>SUM(G57:G58)</f>
        <v>0</v>
      </c>
      <c r="H59" s="47">
        <f>SUM(H57:H58)</f>
        <v>2160000</v>
      </c>
      <c r="I59" s="47"/>
      <c r="J59" s="47">
        <f>SUM(J56:J58)</f>
        <v>2920000</v>
      </c>
      <c r="K59" s="47">
        <f>SUM(K57:K58)</f>
        <v>0</v>
      </c>
      <c r="L59" s="47">
        <f>SUM(L57:L58)</f>
        <v>0</v>
      </c>
      <c r="M59" s="47">
        <f>SUM(M57:M58)</f>
        <v>0</v>
      </c>
      <c r="N59" s="128">
        <f>SUM(N57:N58)</f>
        <v>0</v>
      </c>
      <c r="O59" s="47">
        <f>SUM(O57:O58)</f>
        <v>0</v>
      </c>
      <c r="P59" s="48">
        <f>D59+E59+F59+G59+H59+J59+K59+L59+M59+N59+O59</f>
        <v>5080000</v>
      </c>
      <c r="Q59" s="177">
        <f>Q57+Q58</f>
        <v>5080000</v>
      </c>
    </row>
    <row r="60" spans="1:17" s="51" customFormat="1">
      <c r="A60" s="12" t="s">
        <v>156</v>
      </c>
      <c r="B60" s="49" t="s">
        <v>157</v>
      </c>
      <c r="C60" s="49" t="s">
        <v>158</v>
      </c>
      <c r="D60" s="50">
        <f t="shared" ref="D60:P60" si="13">D59+D55+D20+D15</f>
        <v>17548707</v>
      </c>
      <c r="E60" s="170">
        <f t="shared" si="13"/>
        <v>14882186</v>
      </c>
      <c r="F60" s="50">
        <f t="shared" si="13"/>
        <v>35377884</v>
      </c>
      <c r="G60" s="50">
        <f t="shared" si="13"/>
        <v>27873144</v>
      </c>
      <c r="H60" s="50">
        <f t="shared" si="13"/>
        <v>238498911</v>
      </c>
      <c r="I60" s="50">
        <f t="shared" si="13"/>
        <v>4587023</v>
      </c>
      <c r="J60" s="50">
        <f t="shared" si="13"/>
        <v>169500799</v>
      </c>
      <c r="K60" s="50">
        <f t="shared" si="13"/>
        <v>21978615</v>
      </c>
      <c r="L60" s="50">
        <f t="shared" si="13"/>
        <v>90396387</v>
      </c>
      <c r="M60" s="50">
        <f t="shared" si="13"/>
        <v>346189208</v>
      </c>
      <c r="N60" s="50">
        <f t="shared" si="13"/>
        <v>23312436</v>
      </c>
      <c r="O60" s="50">
        <f t="shared" si="13"/>
        <v>8823240</v>
      </c>
      <c r="P60" s="50">
        <f t="shared" si="13"/>
        <v>998968540</v>
      </c>
      <c r="Q60" s="190">
        <f>Q15+Q20+Q32+Q35+Q49+Q54+Q59</f>
        <v>998468540</v>
      </c>
    </row>
    <row r="61" spans="1:17" s="4" customFormat="1" ht="15.75" thickBot="1">
      <c r="A61" s="12" t="s">
        <v>159</v>
      </c>
      <c r="B61" s="52" t="s">
        <v>160</v>
      </c>
      <c r="C61" s="52" t="s">
        <v>161</v>
      </c>
      <c r="D61" s="53"/>
      <c r="E61" s="171"/>
      <c r="F61" s="53"/>
      <c r="G61" s="53"/>
      <c r="H61" s="53"/>
      <c r="I61" s="53"/>
      <c r="J61" s="53">
        <v>720000</v>
      </c>
      <c r="K61" s="53"/>
      <c r="L61" s="53"/>
      <c r="M61" s="53"/>
      <c r="N61" s="134"/>
      <c r="O61" s="53"/>
      <c r="P61" s="54">
        <f t="shared" ref="P61:P71" si="14">SUM(D61:O61)</f>
        <v>720000</v>
      </c>
      <c r="Q61" s="177"/>
    </row>
    <row r="62" spans="1:17" s="4" customFormat="1" ht="15.75" thickBot="1">
      <c r="A62" s="12" t="s">
        <v>162</v>
      </c>
      <c r="B62" s="4" t="s">
        <v>163</v>
      </c>
      <c r="C62" s="25" t="s">
        <v>164</v>
      </c>
      <c r="D62" s="26"/>
      <c r="E62" s="165"/>
      <c r="F62" s="26">
        <v>2655796</v>
      </c>
      <c r="G62" s="26"/>
      <c r="H62" s="26">
        <f>16227951+32384077</f>
        <v>48612028</v>
      </c>
      <c r="I62" s="26">
        <f>2863756+5499183</f>
        <v>8362939</v>
      </c>
      <c r="J62" s="26"/>
      <c r="K62" s="26"/>
      <c r="L62" s="26">
        <v>27719956</v>
      </c>
      <c r="M62" s="26">
        <v>27805235</v>
      </c>
      <c r="N62" s="129">
        <v>6015506</v>
      </c>
      <c r="O62" s="26">
        <v>6947433</v>
      </c>
      <c r="P62" s="54">
        <f t="shared" si="14"/>
        <v>128118893</v>
      </c>
      <c r="Q62" s="177"/>
    </row>
    <row r="63" spans="1:17" s="4" customFormat="1" ht="15.75" thickBot="1">
      <c r="A63" s="12" t="s">
        <v>165</v>
      </c>
      <c r="B63" s="55" t="s">
        <v>166</v>
      </c>
      <c r="C63" s="4" t="s">
        <v>167</v>
      </c>
      <c r="D63" s="5"/>
      <c r="E63" s="162"/>
      <c r="F63" s="5">
        <v>310234</v>
      </c>
      <c r="G63" s="5"/>
      <c r="H63" s="5">
        <v>4381547</v>
      </c>
      <c r="I63" s="5">
        <v>773214</v>
      </c>
      <c r="J63" s="5">
        <v>194400</v>
      </c>
      <c r="K63" s="5"/>
      <c r="L63" s="5">
        <v>7484388</v>
      </c>
      <c r="M63" s="5"/>
      <c r="N63" s="126"/>
      <c r="O63" s="5">
        <v>1875807</v>
      </c>
      <c r="P63" s="54">
        <f t="shared" si="14"/>
        <v>15019590</v>
      </c>
      <c r="Q63" s="177"/>
    </row>
    <row r="64" spans="1:17" s="4" customFormat="1" ht="15.75" thickBot="1">
      <c r="A64" s="12"/>
      <c r="B64" s="56" t="s">
        <v>215</v>
      </c>
      <c r="D64" s="5"/>
      <c r="E64" s="162"/>
      <c r="F64" s="5"/>
      <c r="G64" s="5"/>
      <c r="H64" s="5"/>
      <c r="I64" s="5"/>
      <c r="J64" s="5"/>
      <c r="K64" s="5"/>
      <c r="L64" s="5"/>
      <c r="M64" s="5"/>
      <c r="N64" s="126"/>
      <c r="O64" s="5"/>
      <c r="P64" s="54"/>
      <c r="Q64" s="177"/>
    </row>
    <row r="65" spans="1:17" s="4" customFormat="1" ht="15.75" thickBot="1">
      <c r="A65" s="12" t="s">
        <v>168</v>
      </c>
      <c r="B65" s="56" t="s">
        <v>208</v>
      </c>
      <c r="C65" s="4" t="s">
        <v>197</v>
      </c>
      <c r="D65" s="5"/>
      <c r="E65" s="162"/>
      <c r="F65" s="5"/>
      <c r="G65" s="5"/>
      <c r="H65" s="5"/>
      <c r="I65" s="5">
        <v>0</v>
      </c>
      <c r="J65" s="5"/>
      <c r="K65" s="5"/>
      <c r="L65" s="5"/>
      <c r="M65" s="5"/>
      <c r="N65" s="126"/>
      <c r="O65" s="5"/>
      <c r="P65" s="54">
        <f t="shared" si="14"/>
        <v>0</v>
      </c>
      <c r="Q65" s="177"/>
    </row>
    <row r="66" spans="1:17" s="4" customFormat="1" ht="15.75" thickBot="1">
      <c r="A66" s="12" t="s">
        <v>169</v>
      </c>
      <c r="B66" s="46" t="s">
        <v>170</v>
      </c>
      <c r="C66" s="43" t="s">
        <v>171</v>
      </c>
      <c r="D66" s="44">
        <f>SUM(D61:D65)</f>
        <v>0</v>
      </c>
      <c r="E66" s="169">
        <f t="shared" ref="E66:O66" si="15">SUM(E61:E65)</f>
        <v>0</v>
      </c>
      <c r="F66" s="44">
        <f t="shared" si="15"/>
        <v>2966030</v>
      </c>
      <c r="G66" s="44">
        <f t="shared" si="15"/>
        <v>0</v>
      </c>
      <c r="H66" s="44">
        <f t="shared" si="15"/>
        <v>52993575</v>
      </c>
      <c r="I66" s="44">
        <f t="shared" si="15"/>
        <v>9136153</v>
      </c>
      <c r="J66" s="44">
        <f t="shared" si="15"/>
        <v>914400</v>
      </c>
      <c r="K66" s="44">
        <f>SUM(K61:K65)</f>
        <v>0</v>
      </c>
      <c r="L66" s="44">
        <f t="shared" si="15"/>
        <v>35204344</v>
      </c>
      <c r="M66" s="44">
        <f t="shared" si="15"/>
        <v>27805235</v>
      </c>
      <c r="N66" s="44">
        <f t="shared" si="15"/>
        <v>6015506</v>
      </c>
      <c r="O66" s="44">
        <f t="shared" si="15"/>
        <v>8823240</v>
      </c>
      <c r="P66" s="54">
        <f t="shared" si="14"/>
        <v>143858483</v>
      </c>
      <c r="Q66" s="177">
        <v>143858483</v>
      </c>
    </row>
    <row r="67" spans="1:17" s="4" customFormat="1">
      <c r="A67" s="12" t="s">
        <v>172</v>
      </c>
      <c r="B67" s="14" t="s">
        <v>173</v>
      </c>
      <c r="C67" s="14" t="s">
        <v>174</v>
      </c>
      <c r="D67" s="15"/>
      <c r="E67" s="164"/>
      <c r="F67" s="15"/>
      <c r="G67" s="15"/>
      <c r="H67" s="15"/>
      <c r="I67" s="15"/>
      <c r="J67" s="15"/>
      <c r="K67" s="15"/>
      <c r="L67" s="15"/>
      <c r="M67" s="15"/>
      <c r="N67" s="125"/>
      <c r="O67" s="15"/>
      <c r="P67" s="45">
        <f t="shared" si="14"/>
        <v>0</v>
      </c>
      <c r="Q67" s="177"/>
    </row>
    <row r="68" spans="1:17" s="4" customFormat="1">
      <c r="A68" s="12" t="s">
        <v>175</v>
      </c>
      <c r="B68" s="4" t="s">
        <v>176</v>
      </c>
      <c r="C68" s="4" t="s">
        <v>177</v>
      </c>
      <c r="D68" s="5"/>
      <c r="E68" s="162"/>
      <c r="F68" s="5"/>
      <c r="G68" s="5"/>
      <c r="H68" s="5"/>
      <c r="I68" s="5"/>
      <c r="J68" s="5"/>
      <c r="K68" s="5"/>
      <c r="L68" s="5"/>
      <c r="M68" s="5"/>
      <c r="N68" s="123"/>
      <c r="O68" s="5"/>
      <c r="P68" s="45">
        <f t="shared" si="14"/>
        <v>0</v>
      </c>
      <c r="Q68" s="177"/>
    </row>
    <row r="69" spans="1:17" s="4" customFormat="1">
      <c r="A69" s="12" t="s">
        <v>178</v>
      </c>
      <c r="B69" s="57" t="s">
        <v>179</v>
      </c>
      <c r="C69" s="57" t="s">
        <v>174</v>
      </c>
      <c r="D69" s="58"/>
      <c r="E69" s="162"/>
      <c r="F69" s="58"/>
      <c r="G69" s="58"/>
      <c r="H69" s="58"/>
      <c r="I69" s="58"/>
      <c r="J69" s="58"/>
      <c r="K69" s="58"/>
      <c r="L69" s="58"/>
      <c r="M69" s="58"/>
      <c r="N69" s="126">
        <f>SUM(N67:N68)</f>
        <v>0</v>
      </c>
      <c r="O69" s="58"/>
      <c r="P69" s="45">
        <f t="shared" si="14"/>
        <v>0</v>
      </c>
      <c r="Q69" s="177"/>
    </row>
    <row r="70" spans="1:17" s="4" customFormat="1">
      <c r="A70" s="12" t="s">
        <v>180</v>
      </c>
      <c r="B70" s="25" t="s">
        <v>181</v>
      </c>
      <c r="C70" s="25" t="s">
        <v>174</v>
      </c>
      <c r="D70" s="26">
        <f t="shared" ref="D70:O70" si="16">D60-D66-D69</f>
        <v>17548707</v>
      </c>
      <c r="E70" s="165">
        <f t="shared" si="16"/>
        <v>14882186</v>
      </c>
      <c r="F70" s="26">
        <f t="shared" si="16"/>
        <v>32411854</v>
      </c>
      <c r="G70" s="26">
        <f t="shared" si="16"/>
        <v>27873144</v>
      </c>
      <c r="H70" s="26">
        <f t="shared" si="16"/>
        <v>185505336</v>
      </c>
      <c r="I70" s="26">
        <f t="shared" si="16"/>
        <v>-4549130</v>
      </c>
      <c r="J70" s="26">
        <f t="shared" si="16"/>
        <v>168586399</v>
      </c>
      <c r="K70" s="26">
        <f t="shared" si="16"/>
        <v>21978615</v>
      </c>
      <c r="L70" s="26">
        <f t="shared" si="16"/>
        <v>55192043</v>
      </c>
      <c r="M70" s="26">
        <f t="shared" si="16"/>
        <v>318383973</v>
      </c>
      <c r="N70" s="127">
        <f t="shared" si="16"/>
        <v>17296930</v>
      </c>
      <c r="O70" s="26">
        <f t="shared" si="16"/>
        <v>0</v>
      </c>
      <c r="P70" s="45">
        <f t="shared" si="14"/>
        <v>855110057</v>
      </c>
      <c r="Q70" s="177"/>
    </row>
    <row r="71" spans="1:17" s="62" customFormat="1" ht="15.75">
      <c r="A71" s="12" t="s">
        <v>182</v>
      </c>
      <c r="B71" s="59" t="s">
        <v>183</v>
      </c>
      <c r="C71" s="59"/>
      <c r="D71" s="60">
        <f t="shared" ref="D71:N71" si="17">D66+D67+D68+D70</f>
        <v>17548707</v>
      </c>
      <c r="E71" s="172">
        <f t="shared" si="17"/>
        <v>14882186</v>
      </c>
      <c r="F71" s="60">
        <f t="shared" si="17"/>
        <v>35377884</v>
      </c>
      <c r="G71" s="60">
        <f t="shared" si="17"/>
        <v>27873144</v>
      </c>
      <c r="H71" s="60">
        <f t="shared" si="17"/>
        <v>238498911</v>
      </c>
      <c r="I71" s="60">
        <f t="shared" si="17"/>
        <v>4587023</v>
      </c>
      <c r="J71" s="60">
        <f t="shared" si="17"/>
        <v>169500799</v>
      </c>
      <c r="K71" s="60">
        <f t="shared" si="17"/>
        <v>21978615</v>
      </c>
      <c r="L71" s="60">
        <f t="shared" si="17"/>
        <v>90396387</v>
      </c>
      <c r="M71" s="60">
        <f t="shared" si="17"/>
        <v>346189208</v>
      </c>
      <c r="N71" s="142">
        <f t="shared" si="17"/>
        <v>23312436</v>
      </c>
      <c r="O71" s="60">
        <f>O66+O70</f>
        <v>8823240</v>
      </c>
      <c r="P71" s="61">
        <f t="shared" si="14"/>
        <v>998968540</v>
      </c>
      <c r="Q71" s="191">
        <f>P66+P69+P70</f>
        <v>998968540</v>
      </c>
    </row>
    <row r="72" spans="1:17" s="4" customFormat="1">
      <c r="A72" s="14"/>
      <c r="B72" s="14"/>
      <c r="C72" s="14"/>
      <c r="D72" s="15"/>
      <c r="E72" s="164"/>
      <c r="F72" s="15"/>
      <c r="G72" s="15"/>
      <c r="H72" s="15"/>
      <c r="I72" s="15"/>
      <c r="J72" s="15"/>
      <c r="K72" s="15"/>
      <c r="L72" s="15"/>
      <c r="M72" s="15"/>
      <c r="N72" s="125"/>
      <c r="O72" s="15"/>
      <c r="P72" s="63"/>
    </row>
    <row r="73" spans="1:17" s="4" customFormat="1">
      <c r="A73" s="14"/>
      <c r="D73" s="5"/>
      <c r="E73" s="162"/>
      <c r="F73" s="5"/>
      <c r="G73" s="5"/>
      <c r="H73" s="5"/>
      <c r="I73" s="5"/>
      <c r="J73" s="5"/>
      <c r="K73" s="5"/>
      <c r="L73" s="5"/>
      <c r="M73" s="5"/>
      <c r="N73" s="123"/>
      <c r="O73" s="5"/>
      <c r="P73" s="64"/>
    </row>
    <row r="74" spans="1:17" s="4" customFormat="1">
      <c r="A74" s="14"/>
      <c r="D74" s="5"/>
      <c r="E74" s="162"/>
      <c r="F74" s="5"/>
      <c r="G74" s="5"/>
      <c r="H74" s="5"/>
      <c r="I74" s="5"/>
      <c r="J74" s="5"/>
      <c r="K74" s="5"/>
      <c r="L74" s="5"/>
      <c r="M74" s="5"/>
      <c r="N74" s="123"/>
      <c r="O74" s="5"/>
      <c r="P74" s="64"/>
    </row>
    <row r="75" spans="1:17" s="4" customFormat="1">
      <c r="A75" s="14"/>
      <c r="D75" s="5"/>
      <c r="E75" s="162"/>
      <c r="F75" s="5"/>
      <c r="G75" s="5"/>
      <c r="H75" s="5"/>
      <c r="I75" s="5"/>
      <c r="J75" s="5"/>
      <c r="K75" s="5"/>
      <c r="L75" s="5"/>
      <c r="M75" s="5"/>
      <c r="N75" s="123"/>
      <c r="O75" s="5"/>
      <c r="P75" s="64"/>
    </row>
    <row r="76" spans="1:17" s="4" customFormat="1">
      <c r="A76" s="14"/>
      <c r="D76" s="5"/>
      <c r="E76" s="162"/>
      <c r="F76" s="5"/>
      <c r="G76" s="5"/>
      <c r="H76" s="5"/>
      <c r="I76" s="5"/>
      <c r="J76" s="5"/>
      <c r="K76" s="5"/>
      <c r="L76" s="5"/>
      <c r="M76" s="5"/>
      <c r="N76" s="123"/>
      <c r="O76" s="5"/>
      <c r="P76" s="64"/>
    </row>
    <row r="77" spans="1:17" s="4" customFormat="1">
      <c r="A77" s="14"/>
      <c r="D77" s="5"/>
      <c r="E77" s="162"/>
      <c r="F77" s="5"/>
      <c r="G77" s="5"/>
      <c r="H77" s="5"/>
      <c r="I77" s="5"/>
      <c r="J77" s="5"/>
      <c r="K77" s="5"/>
      <c r="L77" s="5"/>
      <c r="M77" s="5"/>
      <c r="N77" s="123"/>
      <c r="O77" s="5"/>
      <c r="P77" s="64"/>
    </row>
    <row r="78" spans="1:17" s="4" customFormat="1">
      <c r="A78" s="14"/>
      <c r="D78" s="5"/>
      <c r="E78" s="162"/>
      <c r="F78" s="5"/>
      <c r="G78" s="5"/>
      <c r="H78" s="5"/>
      <c r="I78" s="5"/>
      <c r="J78" s="5"/>
      <c r="K78" s="5"/>
      <c r="L78" s="5"/>
      <c r="M78" s="5"/>
      <c r="N78" s="123"/>
      <c r="O78" s="5"/>
      <c r="P78" s="64"/>
    </row>
    <row r="79" spans="1:17" s="4" customFormat="1">
      <c r="A79" s="14"/>
      <c r="D79" s="5"/>
      <c r="E79" s="162"/>
      <c r="F79" s="5"/>
      <c r="G79" s="5"/>
      <c r="H79" s="5"/>
      <c r="I79" s="5"/>
      <c r="J79" s="5"/>
      <c r="K79" s="5"/>
      <c r="L79" s="5"/>
      <c r="M79" s="5"/>
      <c r="N79" s="123"/>
      <c r="O79" s="5"/>
      <c r="P79" s="64"/>
    </row>
    <row r="80" spans="1:17" s="4" customFormat="1">
      <c r="A80" s="14"/>
      <c r="D80" s="5"/>
      <c r="E80" s="162"/>
      <c r="F80" s="5"/>
      <c r="G80" s="5"/>
      <c r="H80" s="5"/>
      <c r="I80" s="5"/>
      <c r="J80" s="5"/>
      <c r="K80" s="5"/>
      <c r="L80" s="5"/>
      <c r="M80" s="5"/>
      <c r="N80" s="123"/>
      <c r="O80" s="5"/>
      <c r="P80" s="64"/>
    </row>
    <row r="81" spans="1:16" s="4" customFormat="1">
      <c r="A81" s="14"/>
      <c r="D81" s="5"/>
      <c r="E81" s="162"/>
      <c r="F81" s="5"/>
      <c r="G81" s="5"/>
      <c r="H81" s="5"/>
      <c r="I81" s="5"/>
      <c r="J81" s="5"/>
      <c r="K81" s="5"/>
      <c r="L81" s="5"/>
      <c r="M81" s="5"/>
      <c r="N81" s="123"/>
      <c r="O81" s="5"/>
      <c r="P81" s="5"/>
    </row>
    <row r="82" spans="1:16" s="4" customFormat="1">
      <c r="A82" s="14"/>
      <c r="D82" s="5"/>
      <c r="E82" s="162"/>
      <c r="F82" s="5"/>
      <c r="G82" s="5"/>
      <c r="H82" s="5"/>
      <c r="I82" s="5"/>
      <c r="J82" s="5"/>
      <c r="K82" s="5"/>
      <c r="L82" s="5"/>
      <c r="M82" s="5"/>
      <c r="N82" s="123"/>
      <c r="O82" s="5"/>
      <c r="P82" s="5"/>
    </row>
    <row r="83" spans="1:16" s="4" customFormat="1">
      <c r="A83" s="14"/>
      <c r="D83" s="5"/>
      <c r="E83" s="162"/>
      <c r="F83" s="5"/>
      <c r="G83" s="5"/>
      <c r="H83" s="5"/>
      <c r="I83" s="5"/>
      <c r="J83" s="5"/>
      <c r="K83" s="5"/>
      <c r="L83" s="5"/>
      <c r="M83" s="5"/>
      <c r="N83" s="123"/>
      <c r="O83" s="5"/>
      <c r="P83" s="5"/>
    </row>
    <row r="84" spans="1:16" s="4" customFormat="1">
      <c r="A84" s="14"/>
      <c r="D84" s="5"/>
      <c r="E84" s="162"/>
      <c r="F84" s="5"/>
      <c r="G84" s="5"/>
      <c r="H84" s="5"/>
      <c r="I84" s="5"/>
      <c r="J84" s="5"/>
      <c r="K84" s="5"/>
      <c r="L84" s="5"/>
      <c r="M84" s="5"/>
      <c r="N84" s="123"/>
      <c r="O84" s="5"/>
      <c r="P84" s="5"/>
    </row>
    <row r="85" spans="1:16" s="4" customFormat="1">
      <c r="D85" s="5"/>
      <c r="E85" s="162"/>
      <c r="F85" s="5"/>
      <c r="G85" s="5"/>
      <c r="H85" s="5"/>
      <c r="I85" s="5"/>
      <c r="J85" s="5"/>
      <c r="K85" s="5"/>
      <c r="L85" s="5"/>
      <c r="M85" s="5"/>
      <c r="N85" s="123"/>
      <c r="O85" s="5"/>
      <c r="P85" s="5"/>
    </row>
    <row r="86" spans="1:16" s="4" customFormat="1">
      <c r="D86" s="5"/>
      <c r="E86" s="162"/>
      <c r="F86" s="5"/>
      <c r="G86" s="5"/>
      <c r="H86" s="5"/>
      <c r="I86" s="5"/>
      <c r="J86" s="5"/>
      <c r="K86" s="5"/>
      <c r="L86" s="5"/>
      <c r="M86" s="5"/>
      <c r="N86" s="123"/>
      <c r="O86" s="5"/>
      <c r="P86" s="5"/>
    </row>
    <row r="87" spans="1:16" s="4" customFormat="1">
      <c r="D87" s="5"/>
      <c r="E87" s="162"/>
      <c r="F87" s="5"/>
      <c r="G87" s="5"/>
      <c r="H87" s="5"/>
      <c r="I87" s="5"/>
      <c r="J87" s="5"/>
      <c r="K87" s="5"/>
      <c r="L87" s="5"/>
      <c r="M87" s="5"/>
      <c r="N87" s="123"/>
      <c r="O87" s="5"/>
      <c r="P87" s="5"/>
    </row>
    <row r="88" spans="1:16" s="4" customFormat="1">
      <c r="D88" s="5"/>
      <c r="E88" s="162"/>
      <c r="F88" s="5"/>
      <c r="G88" s="5"/>
      <c r="H88" s="5"/>
      <c r="I88" s="5"/>
      <c r="J88" s="5"/>
      <c r="K88" s="5"/>
      <c r="L88" s="5"/>
      <c r="M88" s="5"/>
      <c r="N88" s="123"/>
      <c r="O88" s="5"/>
      <c r="P88" s="5"/>
    </row>
    <row r="89" spans="1:16" s="4" customFormat="1">
      <c r="D89" s="5"/>
      <c r="E89" s="162"/>
      <c r="F89" s="5"/>
      <c r="G89" s="5"/>
      <c r="H89" s="5"/>
      <c r="I89" s="5"/>
      <c r="J89" s="5"/>
      <c r="K89" s="5"/>
      <c r="L89" s="5"/>
      <c r="M89" s="5"/>
      <c r="N89" s="123"/>
      <c r="O89" s="5"/>
      <c r="P89" s="5"/>
    </row>
    <row r="90" spans="1:16" s="4" customFormat="1">
      <c r="D90" s="5"/>
      <c r="E90" s="162"/>
      <c r="F90" s="5"/>
      <c r="G90" s="5"/>
      <c r="H90" s="5"/>
      <c r="I90" s="5"/>
      <c r="J90" s="5"/>
      <c r="K90" s="5"/>
      <c r="L90" s="5"/>
      <c r="M90" s="5"/>
      <c r="N90" s="123"/>
      <c r="O90" s="5"/>
      <c r="P90" s="5"/>
    </row>
    <row r="91" spans="1:16" s="4" customFormat="1">
      <c r="D91" s="5"/>
      <c r="E91" s="162"/>
      <c r="F91" s="5"/>
      <c r="G91" s="5"/>
      <c r="H91" s="5"/>
      <c r="I91" s="5"/>
      <c r="J91" s="5"/>
      <c r="K91" s="5"/>
      <c r="L91" s="5"/>
      <c r="M91" s="5"/>
      <c r="N91" s="123"/>
      <c r="O91" s="5"/>
      <c r="P91" s="5"/>
    </row>
    <row r="92" spans="1:16" s="4" customFormat="1">
      <c r="D92" s="5"/>
      <c r="E92" s="162"/>
      <c r="F92" s="5"/>
      <c r="G92" s="5"/>
      <c r="H92" s="5"/>
      <c r="I92" s="5"/>
      <c r="J92" s="5"/>
      <c r="K92" s="5"/>
      <c r="L92" s="5"/>
      <c r="M92" s="5"/>
      <c r="N92" s="123"/>
      <c r="O92" s="5"/>
      <c r="P92" s="5"/>
    </row>
    <row r="93" spans="1:16" s="4" customFormat="1">
      <c r="D93" s="5"/>
      <c r="E93" s="162"/>
      <c r="F93" s="5"/>
      <c r="G93" s="5"/>
      <c r="H93" s="5"/>
      <c r="I93" s="5"/>
      <c r="J93" s="5"/>
      <c r="K93" s="5"/>
      <c r="L93" s="5"/>
      <c r="M93" s="5"/>
      <c r="N93" s="123"/>
      <c r="O93" s="5"/>
      <c r="P93" s="5"/>
    </row>
    <row r="94" spans="1:16" s="4" customFormat="1">
      <c r="D94" s="5"/>
      <c r="E94" s="162"/>
      <c r="F94" s="5"/>
      <c r="G94" s="5"/>
      <c r="H94" s="5"/>
      <c r="I94" s="5"/>
      <c r="J94" s="5"/>
      <c r="K94" s="5"/>
      <c r="L94" s="5"/>
      <c r="M94" s="5"/>
      <c r="N94" s="123"/>
      <c r="O94" s="5"/>
      <c r="P94" s="5"/>
    </row>
    <row r="95" spans="1:16" s="4" customFormat="1">
      <c r="D95" s="5"/>
      <c r="E95" s="162"/>
      <c r="F95" s="5"/>
      <c r="G95" s="5"/>
      <c r="H95" s="5"/>
      <c r="I95" s="5"/>
      <c r="J95" s="5"/>
      <c r="K95" s="5"/>
      <c r="L95" s="5"/>
      <c r="M95" s="5"/>
      <c r="N95" s="123"/>
      <c r="O95" s="5"/>
      <c r="P95" s="5"/>
    </row>
    <row r="96" spans="1:16" s="4" customFormat="1">
      <c r="D96" s="5"/>
      <c r="E96" s="162"/>
      <c r="F96" s="5"/>
      <c r="G96" s="5"/>
      <c r="H96" s="5"/>
      <c r="I96" s="5"/>
      <c r="J96" s="5"/>
      <c r="K96" s="5"/>
      <c r="L96" s="5"/>
      <c r="M96" s="5"/>
      <c r="N96" s="123"/>
      <c r="O96" s="5"/>
      <c r="P96" s="5"/>
    </row>
    <row r="97" spans="4:16" s="4" customFormat="1">
      <c r="D97" s="5"/>
      <c r="E97" s="162"/>
      <c r="F97" s="5"/>
      <c r="G97" s="5"/>
      <c r="H97" s="5"/>
      <c r="I97" s="5"/>
      <c r="J97" s="5"/>
      <c r="K97" s="5"/>
      <c r="L97" s="5"/>
      <c r="M97" s="5"/>
      <c r="N97" s="123"/>
      <c r="O97" s="5"/>
      <c r="P97" s="5"/>
    </row>
    <row r="98" spans="4:16" s="4" customFormat="1">
      <c r="D98" s="5"/>
      <c r="E98" s="162"/>
      <c r="F98" s="5"/>
      <c r="G98" s="5"/>
      <c r="H98" s="5"/>
      <c r="I98" s="5"/>
      <c r="J98" s="5"/>
      <c r="K98" s="5"/>
      <c r="L98" s="5"/>
      <c r="M98" s="5"/>
      <c r="N98" s="123"/>
      <c r="O98" s="5"/>
      <c r="P98" s="5"/>
    </row>
    <row r="99" spans="4:16" s="4" customFormat="1">
      <c r="D99" s="5"/>
      <c r="E99" s="162"/>
      <c r="F99" s="5"/>
      <c r="G99" s="5"/>
      <c r="H99" s="5"/>
      <c r="I99" s="5"/>
      <c r="J99" s="5"/>
      <c r="K99" s="5"/>
      <c r="L99" s="5"/>
      <c r="M99" s="5"/>
      <c r="N99" s="123"/>
      <c r="O99" s="5"/>
      <c r="P99" s="5"/>
    </row>
    <row r="100" spans="4:16" s="4" customFormat="1">
      <c r="D100" s="5"/>
      <c r="E100" s="162"/>
      <c r="F100" s="5"/>
      <c r="G100" s="5"/>
      <c r="H100" s="5"/>
      <c r="I100" s="5"/>
      <c r="J100" s="5"/>
      <c r="K100" s="5"/>
      <c r="L100" s="5"/>
      <c r="M100" s="5"/>
      <c r="N100" s="123"/>
      <c r="O100" s="5"/>
      <c r="P100" s="5"/>
    </row>
    <row r="101" spans="4:16" s="4" customFormat="1">
      <c r="D101" s="5"/>
      <c r="E101" s="162"/>
      <c r="F101" s="5"/>
      <c r="G101" s="5"/>
      <c r="H101" s="5"/>
      <c r="I101" s="5"/>
      <c r="J101" s="5"/>
      <c r="K101" s="5"/>
      <c r="L101" s="5"/>
      <c r="M101" s="5"/>
      <c r="N101" s="123"/>
      <c r="O101" s="5"/>
      <c r="P101" s="5"/>
    </row>
    <row r="102" spans="4:16" s="4" customFormat="1">
      <c r="D102" s="5"/>
      <c r="E102" s="162"/>
      <c r="F102" s="5"/>
      <c r="G102" s="5"/>
      <c r="H102" s="5"/>
      <c r="I102" s="5"/>
      <c r="J102" s="5"/>
      <c r="K102" s="5"/>
      <c r="L102" s="5"/>
      <c r="M102" s="5"/>
      <c r="N102" s="123"/>
      <c r="O102" s="5"/>
      <c r="P102" s="5"/>
    </row>
    <row r="103" spans="4:16" s="4" customFormat="1">
      <c r="D103" s="5"/>
      <c r="E103" s="162"/>
      <c r="F103" s="5"/>
      <c r="G103" s="5"/>
      <c r="H103" s="5"/>
      <c r="I103" s="5"/>
      <c r="J103" s="5"/>
      <c r="K103" s="5"/>
      <c r="L103" s="5"/>
      <c r="M103" s="5"/>
      <c r="N103" s="123"/>
      <c r="O103" s="5"/>
      <c r="P103" s="5"/>
    </row>
    <row r="104" spans="4:16" s="4" customFormat="1">
      <c r="D104" s="5"/>
      <c r="E104" s="162"/>
      <c r="F104" s="5"/>
      <c r="G104" s="5"/>
      <c r="H104" s="5"/>
      <c r="I104" s="5"/>
      <c r="J104" s="5"/>
      <c r="K104" s="5"/>
      <c r="L104" s="5"/>
      <c r="M104" s="5"/>
      <c r="N104" s="123"/>
      <c r="O104" s="5"/>
      <c r="P104" s="5"/>
    </row>
    <row r="105" spans="4:16" s="4" customFormat="1">
      <c r="D105" s="5"/>
      <c r="E105" s="162"/>
      <c r="F105" s="5"/>
      <c r="G105" s="5"/>
      <c r="H105" s="5"/>
      <c r="I105" s="5"/>
      <c r="J105" s="5"/>
      <c r="K105" s="5"/>
      <c r="L105" s="5"/>
      <c r="M105" s="5"/>
      <c r="N105" s="123"/>
      <c r="O105" s="5"/>
      <c r="P105" s="5"/>
    </row>
    <row r="106" spans="4:16" s="4" customFormat="1">
      <c r="D106" s="5"/>
      <c r="E106" s="162"/>
      <c r="F106" s="5"/>
      <c r="G106" s="5"/>
      <c r="H106" s="5"/>
      <c r="I106" s="5"/>
      <c r="J106" s="5"/>
      <c r="K106" s="5"/>
      <c r="L106" s="5"/>
      <c r="M106" s="5"/>
      <c r="N106" s="123"/>
      <c r="O106" s="5"/>
      <c r="P106" s="5"/>
    </row>
    <row r="107" spans="4:16" s="4" customFormat="1">
      <c r="D107" s="5"/>
      <c r="E107" s="162"/>
      <c r="F107" s="5"/>
      <c r="G107" s="5"/>
      <c r="H107" s="5"/>
      <c r="I107" s="5"/>
      <c r="J107" s="5"/>
      <c r="K107" s="5"/>
      <c r="L107" s="5"/>
      <c r="M107" s="5"/>
      <c r="N107" s="123"/>
      <c r="O107" s="5"/>
      <c r="P107" s="5"/>
    </row>
    <row r="108" spans="4:16" s="4" customFormat="1">
      <c r="D108" s="5"/>
      <c r="E108" s="162"/>
      <c r="F108" s="5"/>
      <c r="G108" s="5"/>
      <c r="H108" s="5"/>
      <c r="I108" s="5"/>
      <c r="J108" s="5"/>
      <c r="K108" s="5"/>
      <c r="L108" s="5"/>
      <c r="M108" s="5"/>
      <c r="N108" s="123"/>
      <c r="O108" s="5"/>
      <c r="P108" s="5"/>
    </row>
    <row r="109" spans="4:16" s="4" customFormat="1">
      <c r="D109" s="5"/>
      <c r="E109" s="162"/>
      <c r="F109" s="5"/>
      <c r="G109" s="5"/>
      <c r="H109" s="5"/>
      <c r="I109" s="5"/>
      <c r="J109" s="5"/>
      <c r="K109" s="5"/>
      <c r="L109" s="5"/>
      <c r="M109" s="5"/>
      <c r="N109" s="123"/>
      <c r="O109" s="5"/>
      <c r="P109" s="5"/>
    </row>
    <row r="110" spans="4:16" s="4" customFormat="1">
      <c r="D110" s="5"/>
      <c r="E110" s="162"/>
      <c r="F110" s="5"/>
      <c r="G110" s="5"/>
      <c r="H110" s="5"/>
      <c r="I110" s="5"/>
      <c r="J110" s="5"/>
      <c r="K110" s="5"/>
      <c r="L110" s="5"/>
      <c r="M110" s="5"/>
      <c r="N110" s="123"/>
      <c r="O110" s="5"/>
      <c r="P110" s="5"/>
    </row>
    <row r="111" spans="4:16" s="4" customFormat="1">
      <c r="D111" s="5"/>
      <c r="E111" s="162"/>
      <c r="F111" s="5"/>
      <c r="G111" s="5"/>
      <c r="H111" s="5"/>
      <c r="I111" s="5"/>
      <c r="J111" s="5"/>
      <c r="K111" s="5"/>
      <c r="L111" s="5"/>
      <c r="M111" s="5"/>
      <c r="N111" s="123"/>
      <c r="O111" s="5"/>
      <c r="P111" s="5"/>
    </row>
    <row r="112" spans="4:16" s="4" customFormat="1">
      <c r="D112" s="5"/>
      <c r="E112" s="162"/>
      <c r="F112" s="5"/>
      <c r="G112" s="5"/>
      <c r="H112" s="5"/>
      <c r="I112" s="5"/>
      <c r="J112" s="5"/>
      <c r="K112" s="5"/>
      <c r="L112" s="5"/>
      <c r="M112" s="5"/>
      <c r="N112" s="123"/>
      <c r="O112" s="5"/>
      <c r="P112" s="5"/>
    </row>
    <row r="113" spans="4:16" s="4" customFormat="1">
      <c r="D113" s="5"/>
      <c r="E113" s="162"/>
      <c r="F113" s="5"/>
      <c r="G113" s="5"/>
      <c r="H113" s="5"/>
      <c r="I113" s="5"/>
      <c r="J113" s="5"/>
      <c r="K113" s="5"/>
      <c r="L113" s="5"/>
      <c r="M113" s="5"/>
      <c r="N113" s="123"/>
      <c r="O113" s="5"/>
      <c r="P113" s="5"/>
    </row>
    <row r="114" spans="4:16" s="4" customFormat="1">
      <c r="D114" s="5"/>
      <c r="E114" s="162"/>
      <c r="F114" s="5"/>
      <c r="G114" s="5"/>
      <c r="H114" s="5"/>
      <c r="I114" s="5"/>
      <c r="J114" s="5"/>
      <c r="K114" s="5"/>
      <c r="L114" s="5"/>
      <c r="M114" s="5"/>
      <c r="N114" s="123"/>
      <c r="O114" s="5"/>
      <c r="P114" s="5"/>
    </row>
    <row r="115" spans="4:16" s="4" customFormat="1">
      <c r="D115" s="5"/>
      <c r="E115" s="162"/>
      <c r="F115" s="5"/>
      <c r="G115" s="5"/>
      <c r="H115" s="5"/>
      <c r="I115" s="5"/>
      <c r="J115" s="5"/>
      <c r="K115" s="5"/>
      <c r="L115" s="5"/>
      <c r="M115" s="5"/>
      <c r="N115" s="123"/>
      <c r="O115" s="5"/>
      <c r="P115" s="5"/>
    </row>
    <row r="116" spans="4:16" s="4" customFormat="1">
      <c r="D116" s="5"/>
      <c r="E116" s="162"/>
      <c r="F116" s="5"/>
      <c r="G116" s="5"/>
      <c r="H116" s="5"/>
      <c r="I116" s="5"/>
      <c r="J116" s="5"/>
      <c r="K116" s="5"/>
      <c r="L116" s="5"/>
      <c r="M116" s="5"/>
      <c r="N116" s="123"/>
      <c r="O116" s="5"/>
      <c r="P116" s="5"/>
    </row>
    <row r="117" spans="4:16" s="4" customFormat="1">
      <c r="D117" s="5"/>
      <c r="E117" s="162"/>
      <c r="F117" s="5"/>
      <c r="G117" s="5"/>
      <c r="H117" s="5"/>
      <c r="I117" s="5"/>
      <c r="J117" s="5"/>
      <c r="K117" s="5"/>
      <c r="L117" s="5"/>
      <c r="M117" s="5"/>
      <c r="N117" s="123"/>
      <c r="O117" s="5"/>
      <c r="P117" s="5"/>
    </row>
    <row r="118" spans="4:16" s="4" customFormat="1">
      <c r="D118" s="5"/>
      <c r="E118" s="162"/>
      <c r="F118" s="5"/>
      <c r="G118" s="5"/>
      <c r="H118" s="5"/>
      <c r="I118" s="5"/>
      <c r="J118" s="5"/>
      <c r="K118" s="5"/>
      <c r="L118" s="5"/>
      <c r="M118" s="5"/>
      <c r="N118" s="123"/>
      <c r="O118" s="5"/>
      <c r="P118" s="5"/>
    </row>
    <row r="119" spans="4:16" s="4" customFormat="1">
      <c r="D119" s="5"/>
      <c r="E119" s="162"/>
      <c r="F119" s="5"/>
      <c r="G119" s="5"/>
      <c r="H119" s="5"/>
      <c r="I119" s="5"/>
      <c r="J119" s="5"/>
      <c r="K119" s="5"/>
      <c r="L119" s="5"/>
      <c r="M119" s="5"/>
      <c r="N119" s="123"/>
      <c r="O119" s="5"/>
      <c r="P119" s="5"/>
    </row>
    <row r="120" spans="4:16" s="4" customFormat="1">
      <c r="D120" s="5"/>
      <c r="E120" s="162"/>
      <c r="F120" s="5"/>
      <c r="G120" s="5"/>
      <c r="H120" s="5"/>
      <c r="I120" s="5"/>
      <c r="J120" s="5"/>
      <c r="K120" s="5"/>
      <c r="L120" s="5"/>
      <c r="M120" s="5"/>
      <c r="N120" s="123"/>
      <c r="O120" s="5"/>
      <c r="P120" s="5"/>
    </row>
    <row r="121" spans="4:16" s="4" customFormat="1">
      <c r="D121" s="5"/>
      <c r="E121" s="162"/>
      <c r="F121" s="5"/>
      <c r="G121" s="5"/>
      <c r="H121" s="5"/>
      <c r="I121" s="5"/>
      <c r="J121" s="5"/>
      <c r="K121" s="5"/>
      <c r="L121" s="5"/>
      <c r="M121" s="5"/>
      <c r="N121" s="123"/>
      <c r="O121" s="5"/>
      <c r="P121" s="5"/>
    </row>
    <row r="122" spans="4:16" s="4" customFormat="1">
      <c r="D122" s="5"/>
      <c r="E122" s="162"/>
      <c r="F122" s="5"/>
      <c r="G122" s="5"/>
      <c r="H122" s="5"/>
      <c r="I122" s="5"/>
      <c r="J122" s="5"/>
      <c r="K122" s="5"/>
      <c r="L122" s="5"/>
      <c r="M122" s="5"/>
      <c r="N122" s="123"/>
      <c r="O122" s="5"/>
      <c r="P122" s="5"/>
    </row>
    <row r="123" spans="4:16" s="4" customFormat="1">
      <c r="D123" s="5"/>
      <c r="E123" s="162"/>
      <c r="F123" s="5"/>
      <c r="G123" s="5"/>
      <c r="H123" s="5"/>
      <c r="I123" s="5"/>
      <c r="J123" s="5"/>
      <c r="K123" s="5"/>
      <c r="L123" s="5"/>
      <c r="M123" s="5"/>
      <c r="N123" s="123"/>
      <c r="O123" s="5"/>
      <c r="P123" s="5"/>
    </row>
    <row r="124" spans="4:16" s="4" customFormat="1">
      <c r="D124" s="5"/>
      <c r="E124" s="162"/>
      <c r="F124" s="5"/>
      <c r="G124" s="5"/>
      <c r="H124" s="5"/>
      <c r="I124" s="5"/>
      <c r="J124" s="5"/>
      <c r="K124" s="5"/>
      <c r="L124" s="5"/>
      <c r="M124" s="5"/>
      <c r="N124" s="123"/>
      <c r="O124" s="5"/>
      <c r="P124" s="5"/>
    </row>
    <row r="125" spans="4:16" s="4" customFormat="1">
      <c r="D125" s="5"/>
      <c r="E125" s="162"/>
      <c r="F125" s="5"/>
      <c r="G125" s="5"/>
      <c r="H125" s="5"/>
      <c r="I125" s="5"/>
      <c r="J125" s="5"/>
      <c r="K125" s="5"/>
      <c r="L125" s="5"/>
      <c r="M125" s="5"/>
      <c r="N125" s="123"/>
      <c r="O125" s="5"/>
      <c r="P125" s="5"/>
    </row>
    <row r="126" spans="4:16" s="4" customFormat="1">
      <c r="D126" s="5"/>
      <c r="E126" s="162"/>
      <c r="F126" s="5"/>
      <c r="G126" s="5"/>
      <c r="H126" s="5"/>
      <c r="I126" s="5"/>
      <c r="J126" s="5"/>
      <c r="K126" s="5"/>
      <c r="L126" s="5"/>
      <c r="M126" s="5"/>
      <c r="N126" s="123"/>
      <c r="O126" s="5"/>
      <c r="P126" s="5"/>
    </row>
    <row r="127" spans="4:16" s="4" customFormat="1">
      <c r="D127" s="5"/>
      <c r="E127" s="162"/>
      <c r="F127" s="5"/>
      <c r="G127" s="5"/>
      <c r="H127" s="5"/>
      <c r="I127" s="5"/>
      <c r="J127" s="5"/>
      <c r="K127" s="5"/>
      <c r="L127" s="5"/>
      <c r="M127" s="5"/>
      <c r="N127" s="123"/>
      <c r="O127" s="5"/>
      <c r="P127" s="5"/>
    </row>
    <row r="128" spans="4:16" s="4" customFormat="1">
      <c r="D128" s="5"/>
      <c r="E128" s="162"/>
      <c r="F128" s="5"/>
      <c r="G128" s="5"/>
      <c r="H128" s="5"/>
      <c r="I128" s="5"/>
      <c r="J128" s="5"/>
      <c r="K128" s="5"/>
      <c r="L128" s="5"/>
      <c r="M128" s="5"/>
      <c r="N128" s="123"/>
      <c r="O128" s="5"/>
      <c r="P128" s="5"/>
    </row>
    <row r="129" spans="4:16" s="4" customFormat="1">
      <c r="D129" s="5"/>
      <c r="E129" s="162"/>
      <c r="F129" s="5"/>
      <c r="G129" s="5"/>
      <c r="H129" s="5"/>
      <c r="I129" s="5"/>
      <c r="J129" s="5"/>
      <c r="K129" s="5"/>
      <c r="L129" s="5"/>
      <c r="M129" s="5"/>
      <c r="N129" s="123"/>
      <c r="O129" s="5"/>
      <c r="P129" s="5"/>
    </row>
    <row r="130" spans="4:16" s="4" customFormat="1">
      <c r="D130" s="5"/>
      <c r="E130" s="162"/>
      <c r="F130" s="5"/>
      <c r="G130" s="5"/>
      <c r="H130" s="5"/>
      <c r="I130" s="5"/>
      <c r="J130" s="5"/>
      <c r="K130" s="5"/>
      <c r="L130" s="5"/>
      <c r="M130" s="5"/>
      <c r="N130" s="123"/>
      <c r="O130" s="5"/>
      <c r="P130" s="5"/>
    </row>
    <row r="131" spans="4:16" s="4" customFormat="1">
      <c r="D131" s="5"/>
      <c r="E131" s="162"/>
      <c r="F131" s="5"/>
      <c r="G131" s="5"/>
      <c r="H131" s="5"/>
      <c r="I131" s="5"/>
      <c r="J131" s="5"/>
      <c r="K131" s="5"/>
      <c r="L131" s="5"/>
      <c r="M131" s="5"/>
      <c r="N131" s="123"/>
      <c r="O131" s="5"/>
      <c r="P131" s="5"/>
    </row>
    <row r="132" spans="4:16" s="4" customFormat="1">
      <c r="D132" s="5"/>
      <c r="E132" s="162"/>
      <c r="F132" s="5"/>
      <c r="G132" s="5"/>
      <c r="H132" s="5"/>
      <c r="I132" s="5"/>
      <c r="J132" s="5"/>
      <c r="K132" s="5"/>
      <c r="L132" s="5"/>
      <c r="M132" s="5"/>
      <c r="N132" s="123"/>
      <c r="O132" s="5"/>
      <c r="P132" s="5"/>
    </row>
    <row r="133" spans="4:16" s="4" customFormat="1">
      <c r="D133" s="5"/>
      <c r="E133" s="162"/>
      <c r="F133" s="5"/>
      <c r="G133" s="5"/>
      <c r="H133" s="5"/>
      <c r="I133" s="5"/>
      <c r="J133" s="5"/>
      <c r="K133" s="5"/>
      <c r="L133" s="5"/>
      <c r="M133" s="5"/>
      <c r="N133" s="123"/>
      <c r="O133" s="5"/>
      <c r="P133" s="5"/>
    </row>
    <row r="134" spans="4:16" s="4" customFormat="1">
      <c r="D134" s="5"/>
      <c r="E134" s="162"/>
      <c r="F134" s="5"/>
      <c r="G134" s="5"/>
      <c r="H134" s="5"/>
      <c r="I134" s="5"/>
      <c r="J134" s="5"/>
      <c r="K134" s="5"/>
      <c r="L134" s="5"/>
      <c r="M134" s="5"/>
      <c r="N134" s="123"/>
      <c r="O134" s="5"/>
      <c r="P134" s="5"/>
    </row>
    <row r="135" spans="4:16" s="4" customFormat="1">
      <c r="D135" s="5"/>
      <c r="E135" s="162"/>
      <c r="F135" s="5"/>
      <c r="G135" s="5"/>
      <c r="H135" s="5"/>
      <c r="I135" s="5"/>
      <c r="J135" s="5"/>
      <c r="K135" s="5"/>
      <c r="L135" s="5"/>
      <c r="M135" s="5"/>
      <c r="N135" s="123"/>
      <c r="O135" s="5"/>
      <c r="P135" s="5"/>
    </row>
    <row r="136" spans="4:16" s="4" customFormat="1">
      <c r="D136" s="5"/>
      <c r="E136" s="162"/>
      <c r="F136" s="5"/>
      <c r="G136" s="5"/>
      <c r="H136" s="5"/>
      <c r="I136" s="5"/>
      <c r="J136" s="5"/>
      <c r="K136" s="5"/>
      <c r="L136" s="5"/>
      <c r="M136" s="5"/>
      <c r="N136" s="123"/>
      <c r="O136" s="5"/>
      <c r="P136" s="5"/>
    </row>
    <row r="137" spans="4:16" s="4" customFormat="1">
      <c r="D137" s="5"/>
      <c r="E137" s="162"/>
      <c r="F137" s="5"/>
      <c r="G137" s="5"/>
      <c r="H137" s="5"/>
      <c r="I137" s="5"/>
      <c r="J137" s="5"/>
      <c r="K137" s="5"/>
      <c r="L137" s="5"/>
      <c r="M137" s="5"/>
      <c r="N137" s="123"/>
      <c r="O137" s="5"/>
      <c r="P137" s="5"/>
    </row>
    <row r="138" spans="4:16" s="4" customFormat="1">
      <c r="D138" s="5"/>
      <c r="E138" s="162"/>
      <c r="F138" s="5"/>
      <c r="G138" s="5"/>
      <c r="H138" s="5"/>
      <c r="I138" s="5"/>
      <c r="J138" s="5"/>
      <c r="K138" s="5"/>
      <c r="L138" s="5"/>
      <c r="M138" s="5"/>
      <c r="N138" s="123"/>
      <c r="O138" s="5"/>
      <c r="P138" s="5"/>
    </row>
    <row r="139" spans="4:16" s="4" customFormat="1">
      <c r="D139" s="5"/>
      <c r="E139" s="162"/>
      <c r="F139" s="5"/>
      <c r="G139" s="5"/>
      <c r="H139" s="5"/>
      <c r="I139" s="5"/>
      <c r="J139" s="5"/>
      <c r="K139" s="5"/>
      <c r="L139" s="5"/>
      <c r="M139" s="5"/>
      <c r="N139" s="123"/>
      <c r="O139" s="5"/>
      <c r="P139" s="5"/>
    </row>
    <row r="140" spans="4:16" s="4" customFormat="1">
      <c r="D140" s="5"/>
      <c r="E140" s="162"/>
      <c r="F140" s="5"/>
      <c r="G140" s="5"/>
      <c r="H140" s="5"/>
      <c r="I140" s="5"/>
      <c r="J140" s="5"/>
      <c r="K140" s="5"/>
      <c r="L140" s="5"/>
      <c r="M140" s="5"/>
      <c r="N140" s="123"/>
      <c r="O140" s="5"/>
      <c r="P140" s="5"/>
    </row>
    <row r="141" spans="4:16" s="4" customFormat="1">
      <c r="D141" s="5"/>
      <c r="E141" s="162"/>
      <c r="F141" s="5"/>
      <c r="G141" s="5"/>
      <c r="H141" s="5"/>
      <c r="I141" s="5"/>
      <c r="J141" s="5"/>
      <c r="K141" s="5"/>
      <c r="L141" s="5"/>
      <c r="M141" s="5"/>
      <c r="N141" s="123"/>
      <c r="O141" s="5"/>
      <c r="P141" s="5"/>
    </row>
    <row r="142" spans="4:16" s="4" customFormat="1">
      <c r="D142" s="5"/>
      <c r="E142" s="162"/>
      <c r="F142" s="5"/>
      <c r="G142" s="5"/>
      <c r="H142" s="5"/>
      <c r="I142" s="5"/>
      <c r="J142" s="5"/>
      <c r="K142" s="5"/>
      <c r="L142" s="5"/>
      <c r="M142" s="5"/>
      <c r="N142" s="123"/>
      <c r="O142" s="5"/>
      <c r="P142" s="5"/>
    </row>
  </sheetData>
  <sheetProtection selectLockedCells="1" selectUnlockedCells="1"/>
  <mergeCells count="7">
    <mergeCell ref="R1:R3"/>
    <mergeCell ref="A1:A3"/>
    <mergeCell ref="B1:B3"/>
    <mergeCell ref="C1:C3"/>
    <mergeCell ref="D1:O1"/>
    <mergeCell ref="P1:P3"/>
    <mergeCell ref="Q1:Q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8" scale="60" firstPageNumber="0" orientation="landscape" horizontalDpi="300" verticalDpi="300" r:id="rId1"/>
  <headerFooter alignWithMargins="0">
    <oddHeader xml:space="preserve">&amp;CNyíregyházi Szociális Gondozási Központ 2020. évi elemiköltségvetés (cofog kódra bontva)
</oddHeader>
    <oddFooter>&amp;LNyíregyháza, 2020. március 03.
&amp;CNagyné Hermányos Zsuzsanna
Igazgató&amp;RMetzner Zsolt
KÖZIM gazdasági vezető</oddFooter>
  </headerFooter>
  <rowBreaks count="1" manualBreakCount="1">
    <brk id="72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80"/>
  <sheetViews>
    <sheetView topLeftCell="A46" zoomScale="71" zoomScaleNormal="71" workbookViewId="0">
      <selection activeCell="T44" sqref="T44"/>
    </sheetView>
  </sheetViews>
  <sheetFormatPr defaultColWidth="8.7109375" defaultRowHeight="15"/>
  <cols>
    <col min="1" max="1" width="7.5703125" style="403" customWidth="1"/>
    <col min="2" max="2" width="39" style="403" customWidth="1"/>
    <col min="3" max="3" width="7.85546875" style="403" customWidth="1"/>
    <col min="4" max="4" width="8.85546875" style="408" customWidth="1"/>
    <col min="5" max="5" width="16.85546875" style="406" hidden="1" customWidth="1"/>
    <col min="6" max="6" width="18.85546875" style="406" hidden="1" customWidth="1"/>
    <col min="7" max="7" width="17.85546875" style="406" customWidth="1"/>
    <col min="8" max="8" width="17.140625" style="406" customWidth="1"/>
    <col min="9" max="9" width="16.7109375" style="406" customWidth="1"/>
    <col min="10" max="10" width="18.5703125" style="406" hidden="1" customWidth="1"/>
    <col min="11" max="15" width="0" style="406" hidden="1" customWidth="1"/>
    <col min="16" max="16" width="19" style="216" customWidth="1"/>
    <col min="17" max="17" width="20.5703125" style="403" customWidth="1"/>
    <col min="18" max="18" width="15.28515625" style="403" customWidth="1"/>
    <col min="19" max="19" width="15.85546875" style="403" customWidth="1"/>
    <col min="20" max="21" width="14.42578125" style="403" customWidth="1"/>
    <col min="22" max="23" width="15.5703125" style="403" customWidth="1"/>
    <col min="24" max="24" width="14.42578125" style="403" customWidth="1"/>
    <col min="25" max="25" width="15.5703125" style="403" customWidth="1"/>
    <col min="26" max="16384" width="8.7109375" style="403"/>
  </cols>
  <sheetData>
    <row r="1" spans="1:20" ht="12.75" customHeight="1">
      <c r="A1" s="436" t="s">
        <v>0</v>
      </c>
      <c r="B1" s="437" t="s">
        <v>1</v>
      </c>
      <c r="C1" s="438" t="s">
        <v>257</v>
      </c>
      <c r="D1" s="439" t="s">
        <v>225</v>
      </c>
      <c r="E1" s="440" t="s">
        <v>3</v>
      </c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1" t="s">
        <v>4</v>
      </c>
      <c r="Q1" s="404"/>
      <c r="R1" s="405"/>
      <c r="S1" s="404"/>
    </row>
    <row r="2" spans="1:20">
      <c r="A2" s="442"/>
      <c r="B2" s="425"/>
      <c r="C2" s="424"/>
      <c r="D2" s="426"/>
      <c r="E2" s="231">
        <v>104012</v>
      </c>
      <c r="F2" s="231">
        <v>104012</v>
      </c>
      <c r="G2" s="231">
        <v>104012</v>
      </c>
      <c r="H2" s="231">
        <v>104031</v>
      </c>
      <c r="I2" s="231">
        <v>104035</v>
      </c>
      <c r="J2" s="231">
        <v>104035</v>
      </c>
      <c r="K2" s="231"/>
      <c r="L2" s="231"/>
      <c r="M2" s="231"/>
      <c r="N2" s="231"/>
      <c r="O2" s="231"/>
      <c r="P2" s="443"/>
      <c r="Q2" s="404"/>
      <c r="R2" s="405"/>
      <c r="S2" s="404"/>
    </row>
    <row r="3" spans="1:20" s="407" customFormat="1" ht="39" customHeight="1">
      <c r="A3" s="442"/>
      <c r="B3" s="425"/>
      <c r="C3" s="424"/>
      <c r="D3" s="426"/>
      <c r="E3" s="402" t="s">
        <v>184</v>
      </c>
      <c r="F3" s="402" t="s">
        <v>185</v>
      </c>
      <c r="G3" s="402" t="s">
        <v>221</v>
      </c>
      <c r="H3" s="427" t="s">
        <v>186</v>
      </c>
      <c r="I3" s="402" t="s">
        <v>187</v>
      </c>
      <c r="J3" s="402" t="s">
        <v>14</v>
      </c>
      <c r="K3" s="402"/>
      <c r="L3" s="402"/>
      <c r="M3" s="402"/>
      <c r="N3" s="402"/>
      <c r="O3" s="402"/>
      <c r="P3" s="443"/>
      <c r="Q3" s="404"/>
      <c r="R3" s="405"/>
      <c r="S3" s="404"/>
    </row>
    <row r="4" spans="1:20" s="407" customFormat="1" ht="16.5" customHeight="1">
      <c r="A4" s="285"/>
      <c r="B4" s="398" t="s">
        <v>188</v>
      </c>
      <c r="C4" s="397"/>
      <c r="D4" s="399"/>
      <c r="E4" s="400">
        <v>7</v>
      </c>
      <c r="F4" s="400">
        <v>13.5</v>
      </c>
      <c r="G4" s="400">
        <f>E4+F4</f>
        <v>20.5</v>
      </c>
      <c r="H4" s="401">
        <v>213.5</v>
      </c>
      <c r="I4" s="400">
        <v>12</v>
      </c>
      <c r="J4" s="402"/>
      <c r="K4" s="402"/>
      <c r="L4" s="402"/>
      <c r="M4" s="402"/>
      <c r="N4" s="402"/>
      <c r="O4" s="402"/>
      <c r="P4" s="444">
        <f>G4+H4+I4+J4</f>
        <v>246</v>
      </c>
      <c r="Q4" s="405"/>
      <c r="R4" s="405"/>
      <c r="S4" s="405"/>
    </row>
    <row r="5" spans="1:20">
      <c r="A5" s="287" t="s">
        <v>15</v>
      </c>
      <c r="B5" s="210" t="s">
        <v>189</v>
      </c>
      <c r="C5" s="210" t="s">
        <v>17</v>
      </c>
      <c r="D5" s="344" t="s">
        <v>226</v>
      </c>
      <c r="E5" s="231">
        <v>23509785</v>
      </c>
      <c r="F5" s="231">
        <v>42713393</v>
      </c>
      <c r="G5" s="231">
        <f>E5+F5</f>
        <v>66223178</v>
      </c>
      <c r="H5" s="231">
        <v>628538860</v>
      </c>
      <c r="I5" s="231">
        <v>30946253</v>
      </c>
      <c r="J5" s="231"/>
      <c r="K5" s="231"/>
      <c r="L5" s="231"/>
      <c r="M5" s="231"/>
      <c r="N5" s="231"/>
      <c r="O5" s="231"/>
      <c r="P5" s="445">
        <f>SUM(G5:J5)</f>
        <v>725708291</v>
      </c>
      <c r="Q5" s="409">
        <v>725708291</v>
      </c>
      <c r="R5" s="409"/>
    </row>
    <row r="6" spans="1:20">
      <c r="A6" s="287" t="s">
        <v>18</v>
      </c>
      <c r="B6" s="210" t="s">
        <v>19</v>
      </c>
      <c r="C6" s="210" t="s">
        <v>20</v>
      </c>
      <c r="D6" s="344" t="s">
        <v>227</v>
      </c>
      <c r="E6" s="231">
        <v>2580000</v>
      </c>
      <c r="F6" s="231">
        <v>2160000</v>
      </c>
      <c r="G6" s="231">
        <f t="shared" ref="G6:G69" si="0">E6+F6</f>
        <v>4740000</v>
      </c>
      <c r="H6" s="231"/>
      <c r="I6" s="231"/>
      <c r="J6" s="231"/>
      <c r="K6" s="231"/>
      <c r="L6" s="231"/>
      <c r="M6" s="231"/>
      <c r="N6" s="231"/>
      <c r="O6" s="231"/>
      <c r="P6" s="445">
        <f t="shared" ref="P6:P69" si="1">SUM(G6:J6)</f>
        <v>4740000</v>
      </c>
      <c r="Q6" s="409">
        <v>4740000</v>
      </c>
      <c r="R6" s="409"/>
    </row>
    <row r="7" spans="1:20">
      <c r="A7" s="287" t="s">
        <v>21</v>
      </c>
      <c r="B7" s="210" t="s">
        <v>22</v>
      </c>
      <c r="C7" s="210" t="s">
        <v>23</v>
      </c>
      <c r="D7" s="344" t="s">
        <v>228</v>
      </c>
      <c r="E7" s="231"/>
      <c r="F7" s="231"/>
      <c r="G7" s="231">
        <f t="shared" si="0"/>
        <v>0</v>
      </c>
      <c r="H7" s="231">
        <v>6898400</v>
      </c>
      <c r="I7" s="231"/>
      <c r="J7" s="231"/>
      <c r="K7" s="231"/>
      <c r="L7" s="231"/>
      <c r="M7" s="231"/>
      <c r="N7" s="231"/>
      <c r="O7" s="231"/>
      <c r="P7" s="445">
        <f t="shared" si="1"/>
        <v>6898400</v>
      </c>
      <c r="Q7" s="409">
        <v>6898400</v>
      </c>
      <c r="R7" s="409"/>
    </row>
    <row r="8" spans="1:20" s="410" customFormat="1">
      <c r="A8" s="329" t="s">
        <v>24</v>
      </c>
      <c r="B8" s="221" t="s">
        <v>25</v>
      </c>
      <c r="C8" s="221" t="s">
        <v>26</v>
      </c>
      <c r="D8" s="345" t="s">
        <v>229</v>
      </c>
      <c r="E8" s="330">
        <v>1056601</v>
      </c>
      <c r="F8" s="330">
        <v>2037731</v>
      </c>
      <c r="G8" s="330">
        <f t="shared" si="0"/>
        <v>3094332</v>
      </c>
      <c r="H8" s="330">
        <v>32226427</v>
      </c>
      <c r="I8" s="330">
        <v>1811316</v>
      </c>
      <c r="J8" s="330"/>
      <c r="K8" s="330"/>
      <c r="L8" s="330"/>
      <c r="M8" s="330"/>
      <c r="N8" s="330"/>
      <c r="O8" s="330"/>
      <c r="P8" s="446">
        <f t="shared" si="1"/>
        <v>37132075</v>
      </c>
      <c r="Q8" s="411">
        <v>37132075</v>
      </c>
      <c r="R8" s="411"/>
    </row>
    <row r="9" spans="1:20">
      <c r="A9" s="287" t="s">
        <v>27</v>
      </c>
      <c r="B9" s="210" t="s">
        <v>28</v>
      </c>
      <c r="C9" s="210" t="s">
        <v>29</v>
      </c>
      <c r="D9" s="357" t="s">
        <v>230</v>
      </c>
      <c r="E9" s="231"/>
      <c r="F9" s="231"/>
      <c r="G9" s="231">
        <f t="shared" si="0"/>
        <v>0</v>
      </c>
      <c r="H9" s="231"/>
      <c r="I9" s="231"/>
      <c r="J9" s="231"/>
      <c r="K9" s="231"/>
      <c r="L9" s="231"/>
      <c r="M9" s="231"/>
      <c r="N9" s="231"/>
      <c r="O9" s="231"/>
      <c r="P9" s="445">
        <f t="shared" si="1"/>
        <v>0</v>
      </c>
      <c r="Q9" s="409"/>
      <c r="R9" s="409"/>
    </row>
    <row r="10" spans="1:20">
      <c r="A10" s="287" t="s">
        <v>30</v>
      </c>
      <c r="B10" s="210" t="s">
        <v>31</v>
      </c>
      <c r="C10" s="210" t="s">
        <v>32</v>
      </c>
      <c r="D10" s="346" t="s">
        <v>231</v>
      </c>
      <c r="E10" s="231">
        <v>112585</v>
      </c>
      <c r="F10" s="231">
        <v>251185</v>
      </c>
      <c r="G10" s="231">
        <f t="shared" si="0"/>
        <v>363770</v>
      </c>
      <c r="H10" s="231">
        <v>6093835</v>
      </c>
      <c r="I10" s="231"/>
      <c r="J10" s="231"/>
      <c r="K10" s="231"/>
      <c r="L10" s="231"/>
      <c r="M10" s="231"/>
      <c r="N10" s="231"/>
      <c r="O10" s="231"/>
      <c r="P10" s="445">
        <f t="shared" si="1"/>
        <v>6457605</v>
      </c>
      <c r="Q10" s="409">
        <v>6457605</v>
      </c>
      <c r="R10" s="409"/>
    </row>
    <row r="11" spans="1:20">
      <c r="A11" s="287" t="s">
        <v>33</v>
      </c>
      <c r="B11" s="210" t="s">
        <v>34</v>
      </c>
      <c r="C11" s="210" t="s">
        <v>35</v>
      </c>
      <c r="D11" s="344" t="s">
        <v>232</v>
      </c>
      <c r="E11" s="231">
        <v>96000</v>
      </c>
      <c r="F11" s="231">
        <v>162000</v>
      </c>
      <c r="G11" s="231">
        <f t="shared" si="0"/>
        <v>258000</v>
      </c>
      <c r="H11" s="231">
        <v>2550000</v>
      </c>
      <c r="I11" s="231">
        <v>144000</v>
      </c>
      <c r="J11" s="231"/>
      <c r="K11" s="231"/>
      <c r="L11" s="231"/>
      <c r="M11" s="231"/>
      <c r="N11" s="231"/>
      <c r="O11" s="231"/>
      <c r="P11" s="445">
        <f t="shared" si="1"/>
        <v>2952000</v>
      </c>
      <c r="Q11" s="409">
        <v>2952000</v>
      </c>
      <c r="R11" s="409"/>
    </row>
    <row r="12" spans="1:20">
      <c r="A12" s="287"/>
      <c r="B12" s="210" t="s">
        <v>207</v>
      </c>
      <c r="C12" s="210" t="s">
        <v>205</v>
      </c>
      <c r="D12" s="344"/>
      <c r="E12" s="231"/>
      <c r="F12" s="231"/>
      <c r="G12" s="231">
        <f t="shared" si="0"/>
        <v>0</v>
      </c>
      <c r="H12" s="231"/>
      <c r="I12" s="231"/>
      <c r="J12" s="231"/>
      <c r="K12" s="231"/>
      <c r="L12" s="231"/>
      <c r="M12" s="231"/>
      <c r="N12" s="231"/>
      <c r="O12" s="231"/>
      <c r="P12" s="445">
        <f t="shared" si="1"/>
        <v>0</v>
      </c>
      <c r="Q12" s="409"/>
      <c r="R12" s="409"/>
    </row>
    <row r="13" spans="1:20" s="412" customFormat="1">
      <c r="A13" s="293" t="s">
        <v>36</v>
      </c>
      <c r="B13" s="239" t="s">
        <v>37</v>
      </c>
      <c r="C13" s="239" t="s">
        <v>38</v>
      </c>
      <c r="D13" s="347"/>
      <c r="E13" s="220"/>
      <c r="F13" s="220"/>
      <c r="G13" s="220">
        <f t="shared" si="0"/>
        <v>0</v>
      </c>
      <c r="H13" s="220"/>
      <c r="I13" s="220"/>
      <c r="J13" s="220"/>
      <c r="K13" s="220"/>
      <c r="L13" s="220"/>
      <c r="M13" s="220"/>
      <c r="N13" s="220"/>
      <c r="O13" s="220"/>
      <c r="P13" s="294">
        <f t="shared" si="1"/>
        <v>0</v>
      </c>
      <c r="Q13" s="413"/>
      <c r="R13" s="413"/>
    </row>
    <row r="14" spans="1:20">
      <c r="A14" s="287" t="s">
        <v>39</v>
      </c>
      <c r="B14" s="210" t="s">
        <v>40</v>
      </c>
      <c r="C14" s="210" t="s">
        <v>41</v>
      </c>
      <c r="D14" s="344" t="s">
        <v>233</v>
      </c>
      <c r="E14" s="231"/>
      <c r="F14" s="231"/>
      <c r="G14" s="231">
        <f t="shared" si="0"/>
        <v>0</v>
      </c>
      <c r="H14" s="231">
        <v>120000</v>
      </c>
      <c r="I14" s="231"/>
      <c r="J14" s="231"/>
      <c r="K14" s="231"/>
      <c r="L14" s="231"/>
      <c r="M14" s="231"/>
      <c r="N14" s="231"/>
      <c r="O14" s="231"/>
      <c r="P14" s="445">
        <f t="shared" si="1"/>
        <v>120000</v>
      </c>
      <c r="Q14" s="409">
        <v>120000</v>
      </c>
      <c r="R14" s="409"/>
    </row>
    <row r="15" spans="1:20">
      <c r="A15" s="287" t="s">
        <v>42</v>
      </c>
      <c r="B15" s="428" t="s">
        <v>43</v>
      </c>
      <c r="C15" s="428" t="s">
        <v>44</v>
      </c>
      <c r="D15" s="429"/>
      <c r="E15" s="267">
        <f t="shared" ref="E15:Q15" si="2">SUM(E5:E14)</f>
        <v>27354971</v>
      </c>
      <c r="F15" s="267">
        <f t="shared" si="2"/>
        <v>47324309</v>
      </c>
      <c r="G15" s="267">
        <f t="shared" si="0"/>
        <v>74679280</v>
      </c>
      <c r="H15" s="267">
        <f t="shared" si="2"/>
        <v>676427522</v>
      </c>
      <c r="I15" s="267">
        <f t="shared" si="2"/>
        <v>32901569</v>
      </c>
      <c r="J15" s="267">
        <f t="shared" si="2"/>
        <v>0</v>
      </c>
      <c r="K15" s="267">
        <f t="shared" si="2"/>
        <v>0</v>
      </c>
      <c r="L15" s="267">
        <f t="shared" si="2"/>
        <v>0</v>
      </c>
      <c r="M15" s="267">
        <f t="shared" si="2"/>
        <v>0</v>
      </c>
      <c r="N15" s="267">
        <f t="shared" si="2"/>
        <v>0</v>
      </c>
      <c r="O15" s="267">
        <f t="shared" si="2"/>
        <v>0</v>
      </c>
      <c r="P15" s="447">
        <f>SUM(P5:P14)</f>
        <v>784008371</v>
      </c>
      <c r="Q15" s="414">
        <f t="shared" si="2"/>
        <v>784008371</v>
      </c>
      <c r="R15" s="414"/>
      <c r="T15" s="403" t="e">
        <f>E15+F15+H15+I15+J15+#REF!</f>
        <v>#REF!</v>
      </c>
    </row>
    <row r="16" spans="1:20">
      <c r="A16" s="287" t="s">
        <v>45</v>
      </c>
      <c r="B16" s="210" t="s">
        <v>46</v>
      </c>
      <c r="C16" s="210"/>
      <c r="D16" s="344"/>
      <c r="E16" s="231">
        <v>4767418</v>
      </c>
      <c r="F16" s="231">
        <v>7859797</v>
      </c>
      <c r="G16" s="231">
        <f t="shared" si="0"/>
        <v>12627215</v>
      </c>
      <c r="H16" s="231">
        <v>117684410</v>
      </c>
      <c r="I16" s="231">
        <v>5757774</v>
      </c>
      <c r="J16" s="231"/>
      <c r="K16" s="231"/>
      <c r="L16" s="231"/>
      <c r="M16" s="231"/>
      <c r="N16" s="231"/>
      <c r="O16" s="231"/>
      <c r="P16" s="445">
        <f t="shared" si="1"/>
        <v>136069399</v>
      </c>
      <c r="Q16" s="409">
        <v>136069399</v>
      </c>
      <c r="R16" s="409"/>
    </row>
    <row r="17" spans="1:24">
      <c r="A17" s="287" t="s">
        <v>47</v>
      </c>
      <c r="B17" s="210" t="s">
        <v>48</v>
      </c>
      <c r="C17" s="210"/>
      <c r="D17" s="344"/>
      <c r="E17" s="231"/>
      <c r="F17" s="231"/>
      <c r="G17" s="231">
        <f t="shared" si="0"/>
        <v>0</v>
      </c>
      <c r="H17" s="231"/>
      <c r="I17" s="231"/>
      <c r="J17" s="231"/>
      <c r="K17" s="231"/>
      <c r="L17" s="231"/>
      <c r="M17" s="231"/>
      <c r="N17" s="231"/>
      <c r="O17" s="231"/>
      <c r="P17" s="445">
        <f t="shared" si="1"/>
        <v>0</v>
      </c>
      <c r="Q17" s="409"/>
      <c r="R17" s="409"/>
    </row>
    <row r="18" spans="1:24">
      <c r="A18" s="287" t="s">
        <v>49</v>
      </c>
      <c r="B18" s="210" t="s">
        <v>50</v>
      </c>
      <c r="C18" s="210"/>
      <c r="D18" s="344"/>
      <c r="E18" s="231">
        <v>309238</v>
      </c>
      <c r="F18" s="231">
        <v>596387</v>
      </c>
      <c r="G18" s="231">
        <f t="shared" si="0"/>
        <v>905625</v>
      </c>
      <c r="H18" s="231">
        <v>9431753</v>
      </c>
      <c r="I18" s="231">
        <v>530122</v>
      </c>
      <c r="J18" s="231"/>
      <c r="K18" s="231"/>
      <c r="L18" s="231"/>
      <c r="M18" s="231"/>
      <c r="N18" s="231"/>
      <c r="O18" s="231"/>
      <c r="P18" s="445">
        <f t="shared" si="1"/>
        <v>10867500</v>
      </c>
      <c r="Q18" s="409">
        <v>10867500</v>
      </c>
      <c r="R18" s="409"/>
    </row>
    <row r="19" spans="1:24">
      <c r="A19" s="287" t="s">
        <v>51</v>
      </c>
      <c r="B19" s="210" t="s">
        <v>52</v>
      </c>
      <c r="C19" s="210"/>
      <c r="D19" s="344"/>
      <c r="E19" s="231">
        <v>158490</v>
      </c>
      <c r="F19" s="231">
        <v>305660</v>
      </c>
      <c r="G19" s="231">
        <f t="shared" si="0"/>
        <v>464150</v>
      </c>
      <c r="H19" s="231">
        <v>4833964</v>
      </c>
      <c r="I19" s="231">
        <v>271697</v>
      </c>
      <c r="J19" s="231"/>
      <c r="K19" s="231"/>
      <c r="L19" s="231"/>
      <c r="M19" s="231"/>
      <c r="N19" s="231"/>
      <c r="O19" s="231"/>
      <c r="P19" s="445">
        <f t="shared" si="1"/>
        <v>5569811</v>
      </c>
      <c r="Q19" s="409">
        <v>5569811</v>
      </c>
      <c r="R19" s="409"/>
    </row>
    <row r="20" spans="1:24">
      <c r="A20" s="287" t="s">
        <v>53</v>
      </c>
      <c r="B20" s="428" t="s">
        <v>54</v>
      </c>
      <c r="C20" s="428" t="s">
        <v>55</v>
      </c>
      <c r="D20" s="429" t="s">
        <v>234</v>
      </c>
      <c r="E20" s="267">
        <f t="shared" ref="E20:Q20" si="3">SUM(E16:E19)</f>
        <v>5235146</v>
      </c>
      <c r="F20" s="267">
        <f t="shared" si="3"/>
        <v>8761844</v>
      </c>
      <c r="G20" s="267">
        <f t="shared" si="3"/>
        <v>13996990</v>
      </c>
      <c r="H20" s="267">
        <f t="shared" si="3"/>
        <v>131950127</v>
      </c>
      <c r="I20" s="267">
        <f t="shared" si="3"/>
        <v>6559593</v>
      </c>
      <c r="J20" s="267">
        <f t="shared" si="3"/>
        <v>0</v>
      </c>
      <c r="K20" s="267">
        <f t="shared" si="3"/>
        <v>0</v>
      </c>
      <c r="L20" s="267">
        <f t="shared" si="3"/>
        <v>0</v>
      </c>
      <c r="M20" s="267">
        <f t="shared" si="3"/>
        <v>0</v>
      </c>
      <c r="N20" s="267">
        <f t="shared" si="3"/>
        <v>0</v>
      </c>
      <c r="O20" s="267">
        <f t="shared" si="3"/>
        <v>0</v>
      </c>
      <c r="P20" s="447">
        <f>SUM(P16:P19)</f>
        <v>152506710</v>
      </c>
      <c r="Q20" s="414">
        <f t="shared" si="3"/>
        <v>152506710</v>
      </c>
      <c r="R20" s="414"/>
      <c r="S20" s="406">
        <f>E20+F20+H20+I20+J20</f>
        <v>152506710</v>
      </c>
    </row>
    <row r="21" spans="1:24">
      <c r="A21" s="287" t="s">
        <v>56</v>
      </c>
      <c r="B21" s="210" t="s">
        <v>57</v>
      </c>
      <c r="C21" s="210"/>
      <c r="D21" s="344"/>
      <c r="E21" s="231">
        <v>151000</v>
      </c>
      <c r="F21" s="231">
        <v>110000</v>
      </c>
      <c r="G21" s="231">
        <f t="shared" si="0"/>
        <v>261000</v>
      </c>
      <c r="H21" s="231">
        <v>469000</v>
      </c>
      <c r="I21" s="231">
        <v>20000</v>
      </c>
      <c r="J21" s="231"/>
      <c r="K21" s="231"/>
      <c r="L21" s="231"/>
      <c r="M21" s="231"/>
      <c r="N21" s="231"/>
      <c r="O21" s="231"/>
      <c r="P21" s="445">
        <f t="shared" si="1"/>
        <v>750000</v>
      </c>
      <c r="Q21" s="409">
        <v>750000</v>
      </c>
      <c r="R21" s="409"/>
      <c r="T21" s="406">
        <f>E21*5%</f>
        <v>7550</v>
      </c>
      <c r="U21" s="406">
        <f>F21*5%</f>
        <v>5500</v>
      </c>
      <c r="V21" s="406">
        <f t="shared" ref="V21:V22" si="4">H21*5%</f>
        <v>23450</v>
      </c>
    </row>
    <row r="22" spans="1:24">
      <c r="A22" s="287" t="s">
        <v>58</v>
      </c>
      <c r="B22" s="210" t="s">
        <v>59</v>
      </c>
      <c r="C22" s="210"/>
      <c r="D22" s="344"/>
      <c r="E22" s="231"/>
      <c r="F22" s="231"/>
      <c r="G22" s="231">
        <f t="shared" si="0"/>
        <v>0</v>
      </c>
      <c r="H22" s="231"/>
      <c r="I22" s="231"/>
      <c r="J22" s="231"/>
      <c r="K22" s="231"/>
      <c r="L22" s="231"/>
      <c r="M22" s="231"/>
      <c r="N22" s="231"/>
      <c r="O22" s="231"/>
      <c r="P22" s="445">
        <f t="shared" si="1"/>
        <v>0</v>
      </c>
      <c r="Q22" s="409">
        <f>SUM(P22)</f>
        <v>0</v>
      </c>
      <c r="R22" s="409"/>
      <c r="T22" s="406">
        <f>E22*5%</f>
        <v>0</v>
      </c>
      <c r="U22" s="406">
        <f>F22*5%</f>
        <v>0</v>
      </c>
      <c r="V22" s="406">
        <f t="shared" si="4"/>
        <v>0</v>
      </c>
    </row>
    <row r="23" spans="1:24">
      <c r="A23" s="287" t="s">
        <v>60</v>
      </c>
      <c r="B23" s="210" t="s">
        <v>61</v>
      </c>
      <c r="C23" s="210"/>
      <c r="D23" s="344"/>
      <c r="E23" s="231"/>
      <c r="F23" s="231"/>
      <c r="G23" s="231">
        <f t="shared" si="0"/>
        <v>0</v>
      </c>
      <c r="H23" s="231"/>
      <c r="I23" s="231"/>
      <c r="J23" s="231"/>
      <c r="K23" s="231"/>
      <c r="L23" s="231"/>
      <c r="M23" s="231"/>
      <c r="N23" s="231"/>
      <c r="O23" s="231"/>
      <c r="P23" s="445">
        <f t="shared" si="1"/>
        <v>0</v>
      </c>
      <c r="Q23" s="409">
        <f>SUM(P23)</f>
        <v>0</v>
      </c>
      <c r="R23" s="409"/>
    </row>
    <row r="24" spans="1:24">
      <c r="A24" s="287" t="s">
        <v>62</v>
      </c>
      <c r="B24" s="210" t="s">
        <v>63</v>
      </c>
      <c r="C24" s="210"/>
      <c r="D24" s="344"/>
      <c r="E24" s="231"/>
      <c r="F24" s="231">
        <v>150000</v>
      </c>
      <c r="G24" s="231">
        <f t="shared" si="0"/>
        <v>150000</v>
      </c>
      <c r="H24" s="231"/>
      <c r="I24" s="231"/>
      <c r="J24" s="231"/>
      <c r="K24" s="231"/>
      <c r="L24" s="231"/>
      <c r="M24" s="231"/>
      <c r="N24" s="231"/>
      <c r="O24" s="231"/>
      <c r="P24" s="445">
        <f t="shared" si="1"/>
        <v>150000</v>
      </c>
      <c r="Q24" s="409">
        <v>150000</v>
      </c>
      <c r="R24" s="409"/>
      <c r="T24" s="415">
        <f>SUM(T21:T23)</f>
        <v>7550</v>
      </c>
      <c r="U24" s="415">
        <f>SUM(U21:U23)</f>
        <v>5500</v>
      </c>
      <c r="V24" s="415">
        <f>SUM(V21:V23)</f>
        <v>23450</v>
      </c>
      <c r="W24" s="416"/>
      <c r="X24" s="416"/>
    </row>
    <row r="25" spans="1:24">
      <c r="A25" s="293" t="s">
        <v>64</v>
      </c>
      <c r="B25" s="428" t="s">
        <v>65</v>
      </c>
      <c r="C25" s="428" t="s">
        <v>66</v>
      </c>
      <c r="D25" s="429" t="s">
        <v>235</v>
      </c>
      <c r="E25" s="267">
        <f>SUM(E21:E24)</f>
        <v>151000</v>
      </c>
      <c r="F25" s="267">
        <f>SUM(F21:F24)</f>
        <v>260000</v>
      </c>
      <c r="G25" s="267">
        <f t="shared" si="0"/>
        <v>411000</v>
      </c>
      <c r="H25" s="267">
        <f>SUM(H21:H24)</f>
        <v>469000</v>
      </c>
      <c r="I25" s="267">
        <f>SUM(I21:I24)</f>
        <v>20000</v>
      </c>
      <c r="J25" s="267">
        <f>SUM(J21:J24)</f>
        <v>0</v>
      </c>
      <c r="K25" s="267"/>
      <c r="L25" s="267"/>
      <c r="M25" s="267"/>
      <c r="N25" s="267"/>
      <c r="O25" s="267"/>
      <c r="P25" s="447">
        <f>SUM(P21:P24)</f>
        <v>900000</v>
      </c>
      <c r="Q25" s="417">
        <f>SUM(P25)</f>
        <v>900000</v>
      </c>
      <c r="R25" s="417"/>
    </row>
    <row r="26" spans="1:24">
      <c r="A26" s="287" t="s">
        <v>67</v>
      </c>
      <c r="B26" s="210" t="s">
        <v>68</v>
      </c>
      <c r="C26" s="210"/>
      <c r="D26" s="344"/>
      <c r="E26" s="231"/>
      <c r="F26" s="231"/>
      <c r="G26" s="231">
        <f t="shared" si="0"/>
        <v>0</v>
      </c>
      <c r="H26" s="231"/>
      <c r="I26" s="231">
        <v>49828088</v>
      </c>
      <c r="J26" s="231"/>
      <c r="K26" s="231"/>
      <c r="L26" s="231"/>
      <c r="M26" s="231"/>
      <c r="N26" s="231"/>
      <c r="O26" s="231"/>
      <c r="P26" s="445">
        <f t="shared" si="1"/>
        <v>49828088</v>
      </c>
      <c r="Q26" s="409">
        <v>49828088</v>
      </c>
      <c r="R26" s="409"/>
      <c r="T26" s="406">
        <f t="shared" ref="T26:U30" si="5">E26*27%</f>
        <v>0</v>
      </c>
      <c r="U26" s="406">
        <f t="shared" si="5"/>
        <v>0</v>
      </c>
      <c r="V26" s="406">
        <f t="shared" ref="V26:X30" si="6">H26*27%</f>
        <v>0</v>
      </c>
      <c r="W26" s="406">
        <f t="shared" si="6"/>
        <v>13453583.760000002</v>
      </c>
      <c r="X26" s="406">
        <f t="shared" si="6"/>
        <v>0</v>
      </c>
    </row>
    <row r="27" spans="1:24">
      <c r="A27" s="287" t="s">
        <v>69</v>
      </c>
      <c r="B27" s="210" t="s">
        <v>70</v>
      </c>
      <c r="C27" s="210"/>
      <c r="D27" s="344"/>
      <c r="E27" s="231">
        <v>250000</v>
      </c>
      <c r="F27" s="231">
        <v>100000</v>
      </c>
      <c r="G27" s="231">
        <f t="shared" si="0"/>
        <v>350000</v>
      </c>
      <c r="H27" s="231">
        <v>2650000</v>
      </c>
      <c r="I27" s="231"/>
      <c r="J27" s="231"/>
      <c r="K27" s="231"/>
      <c r="L27" s="231"/>
      <c r="M27" s="231"/>
      <c r="N27" s="231"/>
      <c r="O27" s="231"/>
      <c r="P27" s="445">
        <f t="shared" si="1"/>
        <v>3000000</v>
      </c>
      <c r="Q27" s="409">
        <v>3000000</v>
      </c>
      <c r="R27" s="409"/>
      <c r="T27" s="406">
        <f t="shared" si="5"/>
        <v>67500</v>
      </c>
      <c r="U27" s="406">
        <f t="shared" si="5"/>
        <v>27000</v>
      </c>
      <c r="V27" s="406">
        <f t="shared" si="6"/>
        <v>715500</v>
      </c>
      <c r="W27" s="406">
        <f t="shared" si="6"/>
        <v>0</v>
      </c>
      <c r="X27" s="406">
        <f t="shared" si="6"/>
        <v>0</v>
      </c>
    </row>
    <row r="28" spans="1:24">
      <c r="A28" s="287" t="s">
        <v>71</v>
      </c>
      <c r="B28" s="210" t="s">
        <v>72</v>
      </c>
      <c r="C28" s="210"/>
      <c r="D28" s="344"/>
      <c r="E28" s="231">
        <v>20000</v>
      </c>
      <c r="F28" s="231"/>
      <c r="G28" s="231">
        <f t="shared" si="0"/>
        <v>20000</v>
      </c>
      <c r="H28" s="231">
        <v>85349</v>
      </c>
      <c r="I28" s="231">
        <v>370000</v>
      </c>
      <c r="J28" s="231"/>
      <c r="K28" s="231"/>
      <c r="L28" s="231"/>
      <c r="M28" s="231"/>
      <c r="N28" s="231"/>
      <c r="O28" s="231"/>
      <c r="P28" s="445">
        <f t="shared" si="1"/>
        <v>475349</v>
      </c>
      <c r="Q28" s="409">
        <v>475349</v>
      </c>
      <c r="R28" s="409"/>
      <c r="T28" s="406">
        <f t="shared" si="5"/>
        <v>5400</v>
      </c>
      <c r="U28" s="406">
        <f t="shared" si="5"/>
        <v>0</v>
      </c>
      <c r="V28" s="406">
        <f t="shared" si="6"/>
        <v>23044.230000000003</v>
      </c>
      <c r="W28" s="406">
        <f t="shared" si="6"/>
        <v>99900</v>
      </c>
      <c r="X28" s="406">
        <f t="shared" si="6"/>
        <v>0</v>
      </c>
    </row>
    <row r="29" spans="1:24">
      <c r="A29" s="287" t="s">
        <v>73</v>
      </c>
      <c r="B29" s="210" t="s">
        <v>74</v>
      </c>
      <c r="C29" s="210"/>
      <c r="D29" s="344"/>
      <c r="E29" s="231">
        <v>410000</v>
      </c>
      <c r="F29" s="231">
        <v>210000</v>
      </c>
      <c r="G29" s="231">
        <f t="shared" si="0"/>
        <v>620000</v>
      </c>
      <c r="H29" s="231">
        <v>6500000</v>
      </c>
      <c r="I29" s="231">
        <v>2380000</v>
      </c>
      <c r="J29" s="231"/>
      <c r="K29" s="231"/>
      <c r="L29" s="231"/>
      <c r="M29" s="231"/>
      <c r="N29" s="231"/>
      <c r="O29" s="231"/>
      <c r="P29" s="445">
        <f t="shared" si="1"/>
        <v>9500000</v>
      </c>
      <c r="Q29" s="409">
        <v>9500000</v>
      </c>
      <c r="R29" s="409"/>
      <c r="T29" s="406">
        <f t="shared" si="5"/>
        <v>110700.00000000001</v>
      </c>
      <c r="U29" s="406">
        <f t="shared" si="5"/>
        <v>56700.000000000007</v>
      </c>
      <c r="V29" s="406">
        <f t="shared" si="6"/>
        <v>1755000</v>
      </c>
      <c r="W29" s="406">
        <f t="shared" si="6"/>
        <v>642600</v>
      </c>
      <c r="X29" s="406">
        <f t="shared" si="6"/>
        <v>0</v>
      </c>
    </row>
    <row r="30" spans="1:24">
      <c r="A30" s="287" t="s">
        <v>75</v>
      </c>
      <c r="B30" s="210" t="s">
        <v>76</v>
      </c>
      <c r="C30" s="210"/>
      <c r="D30" s="344"/>
      <c r="E30" s="231">
        <v>871886</v>
      </c>
      <c r="F30" s="231">
        <v>1287781</v>
      </c>
      <c r="G30" s="231">
        <f t="shared" si="0"/>
        <v>2159667</v>
      </c>
      <c r="H30" s="231">
        <v>9452675</v>
      </c>
      <c r="I30" s="231">
        <v>387658</v>
      </c>
      <c r="J30" s="231"/>
      <c r="K30" s="231"/>
      <c r="L30" s="231"/>
      <c r="M30" s="231"/>
      <c r="N30" s="231"/>
      <c r="O30" s="231"/>
      <c r="P30" s="445">
        <f t="shared" si="1"/>
        <v>12000000</v>
      </c>
      <c r="Q30" s="409">
        <v>12000000</v>
      </c>
      <c r="R30" s="409"/>
      <c r="T30" s="406">
        <f t="shared" si="5"/>
        <v>235409.22</v>
      </c>
      <c r="U30" s="406">
        <f t="shared" si="5"/>
        <v>347700.87</v>
      </c>
      <c r="V30" s="406">
        <f t="shared" si="6"/>
        <v>2552222.25</v>
      </c>
      <c r="W30" s="406">
        <f t="shared" si="6"/>
        <v>104667.66</v>
      </c>
      <c r="X30" s="406">
        <f t="shared" si="6"/>
        <v>0</v>
      </c>
    </row>
    <row r="31" spans="1:24">
      <c r="A31" s="293" t="s">
        <v>77</v>
      </c>
      <c r="B31" s="239" t="s">
        <v>78</v>
      </c>
      <c r="C31" s="239" t="s">
        <v>79</v>
      </c>
      <c r="D31" s="347" t="s">
        <v>236</v>
      </c>
      <c r="E31" s="220">
        <f>SUM(E26:E30)</f>
        <v>1551886</v>
      </c>
      <c r="F31" s="220">
        <f>SUM(F26:F30)</f>
        <v>1597781</v>
      </c>
      <c r="G31" s="220">
        <f t="shared" si="0"/>
        <v>3149667</v>
      </c>
      <c r="H31" s="220">
        <f>SUM(H26:H30)</f>
        <v>18688024</v>
      </c>
      <c r="I31" s="220">
        <f>SUM(I26:I30)</f>
        <v>52965746</v>
      </c>
      <c r="J31" s="220">
        <f>SUM(J26:J30)</f>
        <v>0</v>
      </c>
      <c r="K31" s="220">
        <f t="shared" ref="K31:Q31" si="7">SUM(K26:K30)</f>
        <v>0</v>
      </c>
      <c r="L31" s="220">
        <f t="shared" si="7"/>
        <v>0</v>
      </c>
      <c r="M31" s="220">
        <f t="shared" si="7"/>
        <v>0</v>
      </c>
      <c r="N31" s="220">
        <f t="shared" si="7"/>
        <v>0</v>
      </c>
      <c r="O31" s="220">
        <f t="shared" si="7"/>
        <v>0</v>
      </c>
      <c r="P31" s="294">
        <f>SUM(P26:P30)</f>
        <v>74803437</v>
      </c>
      <c r="Q31" s="418">
        <f t="shared" si="7"/>
        <v>74803437</v>
      </c>
      <c r="R31" s="418"/>
      <c r="T31" s="415">
        <f>SUM(T26:T30)</f>
        <v>419009.22</v>
      </c>
      <c r="U31" s="415">
        <f>SUM(U26:U30)</f>
        <v>431400.87</v>
      </c>
      <c r="V31" s="415">
        <f>SUM(V26:V30)</f>
        <v>5045766.4800000004</v>
      </c>
      <c r="W31" s="415">
        <f>SUM(W26:W30)</f>
        <v>14300751.420000002</v>
      </c>
      <c r="X31" s="415">
        <f>SUM(X26:X30)</f>
        <v>0</v>
      </c>
    </row>
    <row r="32" spans="1:24">
      <c r="A32" s="448" t="s">
        <v>80</v>
      </c>
      <c r="B32" s="428" t="s">
        <v>211</v>
      </c>
      <c r="C32" s="428" t="s">
        <v>82</v>
      </c>
      <c r="D32" s="429"/>
      <c r="E32" s="267">
        <f t="shared" ref="E32:O32" si="8">E25+E31</f>
        <v>1702886</v>
      </c>
      <c r="F32" s="267">
        <f t="shared" si="8"/>
        <v>1857781</v>
      </c>
      <c r="G32" s="267">
        <f t="shared" si="0"/>
        <v>3560667</v>
      </c>
      <c r="H32" s="267">
        <f t="shared" si="8"/>
        <v>19157024</v>
      </c>
      <c r="I32" s="267">
        <f t="shared" si="8"/>
        <v>52985746</v>
      </c>
      <c r="J32" s="267">
        <f t="shared" si="8"/>
        <v>0</v>
      </c>
      <c r="K32" s="267">
        <f t="shared" si="8"/>
        <v>0</v>
      </c>
      <c r="L32" s="267">
        <f t="shared" si="8"/>
        <v>0</v>
      </c>
      <c r="M32" s="267">
        <f t="shared" si="8"/>
        <v>0</v>
      </c>
      <c r="N32" s="267">
        <f t="shared" si="8"/>
        <v>0</v>
      </c>
      <c r="O32" s="267">
        <f t="shared" si="8"/>
        <v>0</v>
      </c>
      <c r="P32" s="447">
        <f>P25+P31</f>
        <v>75703437</v>
      </c>
      <c r="Q32" s="417">
        <f>Q25+Q31</f>
        <v>75703437</v>
      </c>
      <c r="R32" s="417"/>
    </row>
    <row r="33" spans="1:24">
      <c r="A33" s="287" t="s">
        <v>83</v>
      </c>
      <c r="B33" s="210" t="s">
        <v>84</v>
      </c>
      <c r="C33" s="210" t="s">
        <v>85</v>
      </c>
      <c r="D33" s="344" t="s">
        <v>237</v>
      </c>
      <c r="E33" s="231">
        <v>10000</v>
      </c>
      <c r="F33" s="231">
        <v>10000</v>
      </c>
      <c r="G33" s="231">
        <f t="shared" si="0"/>
        <v>20000</v>
      </c>
      <c r="H33" s="231">
        <v>2060000</v>
      </c>
      <c r="I33" s="231">
        <v>70000</v>
      </c>
      <c r="J33" s="231"/>
      <c r="K33" s="231"/>
      <c r="L33" s="231"/>
      <c r="M33" s="231"/>
      <c r="N33" s="231"/>
      <c r="O33" s="231"/>
      <c r="P33" s="445">
        <f t="shared" si="1"/>
        <v>2150000</v>
      </c>
      <c r="Q33" s="409">
        <v>2150000</v>
      </c>
      <c r="R33" s="409"/>
      <c r="T33" s="406">
        <f>E33*18%</f>
        <v>1800</v>
      </c>
      <c r="U33" s="406">
        <f>F33*18%</f>
        <v>1800</v>
      </c>
      <c r="V33" s="406">
        <f>H33*18%</f>
        <v>370800</v>
      </c>
      <c r="W33" s="406">
        <f>I33*18%</f>
        <v>12600</v>
      </c>
      <c r="X33" s="406">
        <f>J33*18%</f>
        <v>0</v>
      </c>
    </row>
    <row r="34" spans="1:24">
      <c r="A34" s="287" t="s">
        <v>83</v>
      </c>
      <c r="B34" s="210" t="s">
        <v>87</v>
      </c>
      <c r="C34" s="210" t="s">
        <v>88</v>
      </c>
      <c r="D34" s="344" t="s">
        <v>238</v>
      </c>
      <c r="E34" s="231">
        <v>151000</v>
      </c>
      <c r="F34" s="231">
        <v>160000</v>
      </c>
      <c r="G34" s="231">
        <f t="shared" si="0"/>
        <v>311000</v>
      </c>
      <c r="H34" s="231">
        <v>1644000</v>
      </c>
      <c r="I34" s="231">
        <v>200000</v>
      </c>
      <c r="J34" s="231"/>
      <c r="K34" s="231"/>
      <c r="L34" s="231"/>
      <c r="M34" s="231"/>
      <c r="N34" s="231"/>
      <c r="O34" s="231"/>
      <c r="P34" s="445">
        <f t="shared" si="1"/>
        <v>2155000</v>
      </c>
      <c r="Q34" s="409">
        <v>2155000</v>
      </c>
      <c r="R34" s="409"/>
      <c r="T34" s="406">
        <f>E34*27%</f>
        <v>40770</v>
      </c>
      <c r="U34" s="406">
        <f>F34*27%</f>
        <v>43200</v>
      </c>
      <c r="V34" s="406">
        <f>H34*27%</f>
        <v>443880.00000000006</v>
      </c>
      <c r="W34" s="406">
        <f>I34*27%</f>
        <v>54000</v>
      </c>
      <c r="X34" s="406">
        <f>J34*27%</f>
        <v>0</v>
      </c>
    </row>
    <row r="35" spans="1:24">
      <c r="A35" s="448" t="s">
        <v>86</v>
      </c>
      <c r="B35" s="428" t="s">
        <v>90</v>
      </c>
      <c r="C35" s="428" t="s">
        <v>91</v>
      </c>
      <c r="D35" s="429"/>
      <c r="E35" s="267">
        <f t="shared" ref="E35:O35" si="9">SUM(E33:E34)</f>
        <v>161000</v>
      </c>
      <c r="F35" s="267">
        <f t="shared" si="9"/>
        <v>170000</v>
      </c>
      <c r="G35" s="267">
        <f t="shared" si="0"/>
        <v>331000</v>
      </c>
      <c r="H35" s="267">
        <f t="shared" si="9"/>
        <v>3704000</v>
      </c>
      <c r="I35" s="267">
        <f t="shared" si="9"/>
        <v>270000</v>
      </c>
      <c r="J35" s="267">
        <f t="shared" si="9"/>
        <v>0</v>
      </c>
      <c r="K35" s="267">
        <f t="shared" si="9"/>
        <v>0</v>
      </c>
      <c r="L35" s="267">
        <f t="shared" si="9"/>
        <v>0</v>
      </c>
      <c r="M35" s="267">
        <f t="shared" si="9"/>
        <v>0</v>
      </c>
      <c r="N35" s="267">
        <f t="shared" si="9"/>
        <v>0</v>
      </c>
      <c r="O35" s="267">
        <f t="shared" si="9"/>
        <v>0</v>
      </c>
      <c r="P35" s="447">
        <f>SUM(P33:P34)</f>
        <v>4305000</v>
      </c>
      <c r="Q35" s="417">
        <f>Q33+Q34</f>
        <v>4305000</v>
      </c>
      <c r="R35" s="417"/>
      <c r="T35" s="415">
        <f>SUM(T33:T34)</f>
        <v>42570</v>
      </c>
      <c r="U35" s="415">
        <f>SUM(U33:U34)</f>
        <v>45000</v>
      </c>
      <c r="V35" s="415">
        <f>SUM(V33:V34)</f>
        <v>814680</v>
      </c>
      <c r="W35" s="415">
        <f>SUM(W33:W34)</f>
        <v>66600</v>
      </c>
      <c r="X35" s="415">
        <f>SUM(X33:X34)</f>
        <v>0</v>
      </c>
    </row>
    <row r="36" spans="1:24">
      <c r="A36" s="287"/>
      <c r="B36" s="210" t="s">
        <v>93</v>
      </c>
      <c r="C36" s="210"/>
      <c r="D36" s="344"/>
      <c r="E36" s="231">
        <v>973385</v>
      </c>
      <c r="F36" s="231"/>
      <c r="G36" s="231">
        <f t="shared" si="0"/>
        <v>973385</v>
      </c>
      <c r="H36" s="231">
        <v>225140</v>
      </c>
      <c r="I36" s="231">
        <v>200000</v>
      </c>
      <c r="J36" s="231"/>
      <c r="K36" s="231"/>
      <c r="L36" s="231"/>
      <c r="M36" s="231"/>
      <c r="N36" s="231"/>
      <c r="O36" s="231"/>
      <c r="P36" s="445">
        <f t="shared" si="1"/>
        <v>1398525</v>
      </c>
      <c r="Q36" s="409">
        <v>1398525</v>
      </c>
      <c r="R36" s="409"/>
      <c r="T36" s="406">
        <f>E36*27%</f>
        <v>262813.95</v>
      </c>
      <c r="U36" s="406">
        <f>F36*27%</f>
        <v>0</v>
      </c>
      <c r="V36" s="406">
        <f t="shared" ref="V36:X40" si="10">H36*27%</f>
        <v>60787.8</v>
      </c>
      <c r="W36" s="406">
        <f t="shared" si="10"/>
        <v>54000</v>
      </c>
      <c r="X36" s="406">
        <f t="shared" si="10"/>
        <v>0</v>
      </c>
    </row>
    <row r="37" spans="1:24">
      <c r="A37" s="287"/>
      <c r="B37" s="210" t="s">
        <v>212</v>
      </c>
      <c r="C37" s="210"/>
      <c r="D37" s="344"/>
      <c r="E37" s="231">
        <v>1148000</v>
      </c>
      <c r="F37" s="231">
        <v>452000</v>
      </c>
      <c r="G37" s="231">
        <f t="shared" si="0"/>
        <v>1600000</v>
      </c>
      <c r="H37" s="231"/>
      <c r="I37" s="231"/>
      <c r="J37" s="231"/>
      <c r="K37" s="231"/>
      <c r="L37" s="231"/>
      <c r="M37" s="231"/>
      <c r="N37" s="231"/>
      <c r="O37" s="231"/>
      <c r="P37" s="445">
        <f t="shared" si="1"/>
        <v>1600000</v>
      </c>
      <c r="Q37" s="409">
        <v>1600000</v>
      </c>
      <c r="R37" s="409"/>
      <c r="T37" s="406"/>
      <c r="U37" s="406"/>
      <c r="V37" s="406"/>
      <c r="W37" s="406"/>
      <c r="X37" s="406"/>
    </row>
    <row r="38" spans="1:24">
      <c r="A38" s="287" t="s">
        <v>92</v>
      </c>
      <c r="B38" s="210" t="s">
        <v>206</v>
      </c>
      <c r="C38" s="210"/>
      <c r="D38" s="344"/>
      <c r="E38" s="231">
        <v>80000</v>
      </c>
      <c r="F38" s="231"/>
      <c r="G38" s="231">
        <f t="shared" si="0"/>
        <v>80000</v>
      </c>
      <c r="H38" s="231">
        <v>1081742</v>
      </c>
      <c r="I38" s="231"/>
      <c r="J38" s="231"/>
      <c r="K38" s="231"/>
      <c r="L38" s="231"/>
      <c r="M38" s="231"/>
      <c r="N38" s="231"/>
      <c r="O38" s="231"/>
      <c r="P38" s="445">
        <f t="shared" si="1"/>
        <v>1161742</v>
      </c>
      <c r="Q38" s="409">
        <v>1161742</v>
      </c>
      <c r="R38" s="409"/>
      <c r="T38" s="406">
        <f t="shared" ref="T38:U40" si="11">E38*27%</f>
        <v>21600</v>
      </c>
      <c r="U38" s="406">
        <f t="shared" si="11"/>
        <v>0</v>
      </c>
      <c r="V38" s="406">
        <f t="shared" si="10"/>
        <v>292070.34000000003</v>
      </c>
      <c r="W38" s="406">
        <f t="shared" si="10"/>
        <v>0</v>
      </c>
      <c r="X38" s="406">
        <f t="shared" si="10"/>
        <v>0</v>
      </c>
    </row>
    <row r="39" spans="1:24">
      <c r="A39" s="287" t="s">
        <v>94</v>
      </c>
      <c r="B39" s="210" t="s">
        <v>97</v>
      </c>
      <c r="C39" s="210"/>
      <c r="D39" s="344"/>
      <c r="E39" s="231"/>
      <c r="F39" s="231">
        <v>1700000</v>
      </c>
      <c r="G39" s="231">
        <f t="shared" si="0"/>
        <v>1700000</v>
      </c>
      <c r="H39" s="231">
        <v>30678741</v>
      </c>
      <c r="I39" s="231">
        <v>5000000</v>
      </c>
      <c r="J39" s="231"/>
      <c r="K39" s="231"/>
      <c r="L39" s="231"/>
      <c r="M39" s="231"/>
      <c r="N39" s="231"/>
      <c r="O39" s="231"/>
      <c r="P39" s="445">
        <f t="shared" si="1"/>
        <v>37378741</v>
      </c>
      <c r="Q39" s="409">
        <v>37378741</v>
      </c>
      <c r="R39" s="409"/>
      <c r="T39" s="406">
        <f t="shared" si="11"/>
        <v>0</v>
      </c>
      <c r="U39" s="406">
        <f t="shared" si="11"/>
        <v>459000.00000000006</v>
      </c>
      <c r="V39" s="406">
        <f t="shared" si="10"/>
        <v>8283260.0700000003</v>
      </c>
      <c r="W39" s="406">
        <f t="shared" si="10"/>
        <v>1350000</v>
      </c>
      <c r="X39" s="406">
        <f t="shared" si="10"/>
        <v>0</v>
      </c>
    </row>
    <row r="40" spans="1:24">
      <c r="A40" s="287" t="s">
        <v>96</v>
      </c>
      <c r="B40" s="210" t="s">
        <v>99</v>
      </c>
      <c r="C40" s="210"/>
      <c r="D40" s="344"/>
      <c r="E40" s="231">
        <v>560000</v>
      </c>
      <c r="F40" s="231">
        <v>200000</v>
      </c>
      <c r="G40" s="231">
        <f t="shared" si="0"/>
        <v>760000</v>
      </c>
      <c r="H40" s="231">
        <v>5019256</v>
      </c>
      <c r="I40" s="231">
        <v>1600000</v>
      </c>
      <c r="J40" s="231"/>
      <c r="K40" s="231"/>
      <c r="L40" s="231"/>
      <c r="M40" s="231"/>
      <c r="N40" s="231"/>
      <c r="O40" s="231"/>
      <c r="P40" s="445">
        <f t="shared" si="1"/>
        <v>7379256</v>
      </c>
      <c r="Q40" s="409">
        <v>7379256</v>
      </c>
      <c r="R40" s="409"/>
      <c r="T40" s="406">
        <f t="shared" si="11"/>
        <v>151200</v>
      </c>
      <c r="U40" s="406">
        <f t="shared" si="11"/>
        <v>54000</v>
      </c>
      <c r="V40" s="406">
        <f t="shared" si="10"/>
        <v>1355199.12</v>
      </c>
      <c r="W40" s="406">
        <f t="shared" si="10"/>
        <v>432000</v>
      </c>
      <c r="X40" s="406">
        <f t="shared" si="10"/>
        <v>0</v>
      </c>
    </row>
    <row r="41" spans="1:24">
      <c r="A41" s="290" t="s">
        <v>98</v>
      </c>
      <c r="B41" s="428" t="s">
        <v>101</v>
      </c>
      <c r="C41" s="428" t="s">
        <v>102</v>
      </c>
      <c r="D41" s="429" t="s">
        <v>239</v>
      </c>
      <c r="E41" s="267">
        <f t="shared" ref="E41:O41" si="12">SUM(E36:E40)</f>
        <v>2761385</v>
      </c>
      <c r="F41" s="267">
        <f t="shared" si="12"/>
        <v>2352000</v>
      </c>
      <c r="G41" s="267">
        <f t="shared" si="0"/>
        <v>5113385</v>
      </c>
      <c r="H41" s="267">
        <f t="shared" si="12"/>
        <v>37004879</v>
      </c>
      <c r="I41" s="267">
        <f t="shared" si="12"/>
        <v>6800000</v>
      </c>
      <c r="J41" s="267">
        <f t="shared" si="12"/>
        <v>0</v>
      </c>
      <c r="K41" s="267">
        <f t="shared" si="12"/>
        <v>0</v>
      </c>
      <c r="L41" s="267">
        <f t="shared" si="12"/>
        <v>0</v>
      </c>
      <c r="M41" s="267">
        <f t="shared" si="12"/>
        <v>0</v>
      </c>
      <c r="N41" s="267">
        <f t="shared" si="12"/>
        <v>0</v>
      </c>
      <c r="O41" s="267">
        <f t="shared" si="12"/>
        <v>0</v>
      </c>
      <c r="P41" s="447">
        <f>SUM(P36:P40)</f>
        <v>48918264</v>
      </c>
      <c r="Q41" s="417">
        <f>SUM(Q36:Q40)</f>
        <v>48918264</v>
      </c>
      <c r="R41" s="417"/>
      <c r="T41" s="415">
        <f>SUM(T36:T40)</f>
        <v>435613.95</v>
      </c>
      <c r="U41" s="415">
        <f>SUM(U36:U40)</f>
        <v>513000.00000000006</v>
      </c>
      <c r="V41" s="415">
        <f>SUM(V36:V40)</f>
        <v>9991317.3300000019</v>
      </c>
      <c r="W41" s="415">
        <f>SUM(W36:W40)</f>
        <v>1836000</v>
      </c>
      <c r="X41" s="415">
        <f>SUM(X36:X40)</f>
        <v>0</v>
      </c>
    </row>
    <row r="42" spans="1:24">
      <c r="A42" s="287" t="s">
        <v>100</v>
      </c>
      <c r="B42" s="210" t="s">
        <v>104</v>
      </c>
      <c r="C42" s="210" t="s">
        <v>105</v>
      </c>
      <c r="D42" s="344" t="s">
        <v>240</v>
      </c>
      <c r="E42" s="231"/>
      <c r="F42" s="231">
        <v>1000000</v>
      </c>
      <c r="G42" s="231">
        <f t="shared" si="0"/>
        <v>1000000</v>
      </c>
      <c r="H42" s="231"/>
      <c r="I42" s="231"/>
      <c r="J42" s="231"/>
      <c r="K42" s="231"/>
      <c r="L42" s="231"/>
      <c r="M42" s="231"/>
      <c r="N42" s="231"/>
      <c r="O42" s="231"/>
      <c r="P42" s="445">
        <f t="shared" si="1"/>
        <v>1000000</v>
      </c>
      <c r="Q42" s="409">
        <v>1000000</v>
      </c>
      <c r="R42" s="409"/>
      <c r="T42" s="406">
        <f>E42*27%</f>
        <v>0</v>
      </c>
      <c r="U42" s="406">
        <f>F42*27%</f>
        <v>270000</v>
      </c>
      <c r="V42" s="406">
        <f t="shared" ref="V42:X45" si="13">H42*27%</f>
        <v>0</v>
      </c>
      <c r="W42" s="406">
        <f t="shared" si="13"/>
        <v>0</v>
      </c>
      <c r="X42" s="406">
        <f t="shared" si="13"/>
        <v>0</v>
      </c>
    </row>
    <row r="43" spans="1:24">
      <c r="A43" s="287"/>
      <c r="B43" s="210" t="s">
        <v>218</v>
      </c>
      <c r="C43" s="210" t="s">
        <v>108</v>
      </c>
      <c r="D43" s="344" t="s">
        <v>241</v>
      </c>
      <c r="E43" s="231"/>
      <c r="F43" s="231"/>
      <c r="G43" s="231">
        <f t="shared" si="0"/>
        <v>0</v>
      </c>
      <c r="H43" s="231">
        <v>250000</v>
      </c>
      <c r="I43" s="231"/>
      <c r="J43" s="231"/>
      <c r="K43" s="231"/>
      <c r="L43" s="231"/>
      <c r="M43" s="231"/>
      <c r="N43" s="231"/>
      <c r="O43" s="231"/>
      <c r="P43" s="445">
        <f t="shared" si="1"/>
        <v>250000</v>
      </c>
      <c r="Q43" s="409">
        <v>250000</v>
      </c>
      <c r="R43" s="409"/>
      <c r="T43" s="406"/>
      <c r="U43" s="406"/>
      <c r="V43" s="406"/>
      <c r="W43" s="406"/>
      <c r="X43" s="406"/>
    </row>
    <row r="44" spans="1:24">
      <c r="A44" s="287" t="s">
        <v>103</v>
      </c>
      <c r="B44" s="210" t="s">
        <v>110</v>
      </c>
      <c r="C44" s="210" t="s">
        <v>111</v>
      </c>
      <c r="D44" s="344" t="s">
        <v>242</v>
      </c>
      <c r="E44" s="231">
        <v>3000000</v>
      </c>
      <c r="F44" s="231">
        <v>600000</v>
      </c>
      <c r="G44" s="231">
        <f t="shared" si="0"/>
        <v>3600000</v>
      </c>
      <c r="H44" s="231">
        <v>5800000</v>
      </c>
      <c r="I44" s="231">
        <v>300000</v>
      </c>
      <c r="J44" s="231"/>
      <c r="K44" s="231"/>
      <c r="L44" s="231"/>
      <c r="M44" s="231"/>
      <c r="N44" s="231"/>
      <c r="O44" s="231"/>
      <c r="P44" s="445">
        <f t="shared" si="1"/>
        <v>9700000</v>
      </c>
      <c r="Q44" s="409">
        <v>9700000</v>
      </c>
      <c r="R44" s="409"/>
      <c r="T44" s="406">
        <f>E44*27%</f>
        <v>810000</v>
      </c>
      <c r="U44" s="406">
        <f>F44*27%</f>
        <v>162000</v>
      </c>
      <c r="V44" s="406">
        <f t="shared" si="13"/>
        <v>1566000</v>
      </c>
      <c r="W44" s="406">
        <f t="shared" si="13"/>
        <v>81000</v>
      </c>
      <c r="X44" s="406">
        <f t="shared" si="13"/>
        <v>0</v>
      </c>
    </row>
    <row r="45" spans="1:24">
      <c r="A45" s="287"/>
      <c r="B45" s="210" t="s">
        <v>190</v>
      </c>
      <c r="C45" s="210" t="s">
        <v>114</v>
      </c>
      <c r="D45" s="344" t="s">
        <v>243</v>
      </c>
      <c r="E45" s="231"/>
      <c r="F45" s="231"/>
      <c r="G45" s="231">
        <f t="shared" si="0"/>
        <v>0</v>
      </c>
      <c r="H45" s="231"/>
      <c r="I45" s="231"/>
      <c r="J45" s="231"/>
      <c r="K45" s="231"/>
      <c r="L45" s="231"/>
      <c r="M45" s="231"/>
      <c r="N45" s="231"/>
      <c r="O45" s="231"/>
      <c r="P45" s="445">
        <f t="shared" si="1"/>
        <v>0</v>
      </c>
      <c r="Q45" s="409"/>
      <c r="R45" s="409"/>
      <c r="T45" s="406">
        <f>E45*27%</f>
        <v>0</v>
      </c>
      <c r="U45" s="406">
        <f>F45*27%</f>
        <v>0</v>
      </c>
      <c r="V45" s="406">
        <f t="shared" si="13"/>
        <v>0</v>
      </c>
      <c r="W45" s="406">
        <f t="shared" si="13"/>
        <v>0</v>
      </c>
      <c r="X45" s="406">
        <f t="shared" si="13"/>
        <v>0</v>
      </c>
    </row>
    <row r="46" spans="1:24">
      <c r="A46" s="287" t="s">
        <v>106</v>
      </c>
      <c r="B46" s="210" t="s">
        <v>116</v>
      </c>
      <c r="C46" s="210" t="s">
        <v>117</v>
      </c>
      <c r="D46" s="344" t="s">
        <v>244</v>
      </c>
      <c r="E46" s="231">
        <v>600000</v>
      </c>
      <c r="F46" s="231">
        <v>1425813</v>
      </c>
      <c r="G46" s="231">
        <f t="shared" si="0"/>
        <v>2025813</v>
      </c>
      <c r="H46" s="231">
        <v>7980221</v>
      </c>
      <c r="I46" s="231"/>
      <c r="J46" s="231"/>
      <c r="K46" s="231"/>
      <c r="L46" s="231"/>
      <c r="M46" s="231"/>
      <c r="N46" s="231"/>
      <c r="O46" s="231"/>
      <c r="P46" s="445">
        <f t="shared" si="1"/>
        <v>10006034</v>
      </c>
      <c r="Q46" s="409">
        <v>10006034</v>
      </c>
      <c r="R46" s="409"/>
      <c r="T46" s="406"/>
      <c r="U46" s="406"/>
      <c r="V46" s="406"/>
      <c r="W46" s="406">
        <f>I46*27%</f>
        <v>0</v>
      </c>
      <c r="X46" s="406">
        <f>J46*27%</f>
        <v>0</v>
      </c>
    </row>
    <row r="47" spans="1:24">
      <c r="A47" s="287" t="s">
        <v>109</v>
      </c>
      <c r="B47" s="210" t="s">
        <v>119</v>
      </c>
      <c r="C47" s="210" t="s">
        <v>120</v>
      </c>
      <c r="D47" s="344" t="s">
        <v>245</v>
      </c>
      <c r="E47" s="231">
        <v>63000</v>
      </c>
      <c r="F47" s="231">
        <v>5737000</v>
      </c>
      <c r="G47" s="231">
        <f t="shared" si="0"/>
        <v>5800000</v>
      </c>
      <c r="H47" s="231">
        <v>300000</v>
      </c>
      <c r="I47" s="231">
        <v>100000</v>
      </c>
      <c r="J47" s="231"/>
      <c r="K47" s="231"/>
      <c r="L47" s="231"/>
      <c r="M47" s="231"/>
      <c r="N47" s="231"/>
      <c r="O47" s="231"/>
      <c r="P47" s="445">
        <f t="shared" si="1"/>
        <v>6200000</v>
      </c>
      <c r="Q47" s="409">
        <v>6200000</v>
      </c>
      <c r="R47" s="409"/>
      <c r="T47" s="406">
        <f>E47*27%</f>
        <v>17010</v>
      </c>
      <c r="U47" s="406">
        <f>F47*27%</f>
        <v>1548990</v>
      </c>
      <c r="V47" s="406">
        <f>H47*27%</f>
        <v>81000</v>
      </c>
      <c r="W47" s="406">
        <f>I47*27%</f>
        <v>27000</v>
      </c>
      <c r="X47" s="406">
        <f>J47*27%</f>
        <v>0</v>
      </c>
    </row>
    <row r="48" spans="1:24">
      <c r="A48" s="287" t="s">
        <v>112</v>
      </c>
      <c r="B48" s="210" t="s">
        <v>122</v>
      </c>
      <c r="C48" s="210" t="s">
        <v>120</v>
      </c>
      <c r="D48" s="344"/>
      <c r="E48" s="231"/>
      <c r="F48" s="231"/>
      <c r="G48" s="231">
        <f t="shared" si="0"/>
        <v>0</v>
      </c>
      <c r="H48" s="231"/>
      <c r="I48" s="231"/>
      <c r="J48" s="231"/>
      <c r="K48" s="231"/>
      <c r="L48" s="231"/>
      <c r="M48" s="231"/>
      <c r="N48" s="231"/>
      <c r="O48" s="231"/>
      <c r="P48" s="445">
        <f t="shared" si="1"/>
        <v>0</v>
      </c>
      <c r="Q48" s="409"/>
      <c r="R48" s="409"/>
    </row>
    <row r="49" spans="1:25">
      <c r="A49" s="448" t="s">
        <v>115</v>
      </c>
      <c r="B49" s="428" t="s">
        <v>216</v>
      </c>
      <c r="C49" s="428" t="s">
        <v>125</v>
      </c>
      <c r="D49" s="429"/>
      <c r="E49" s="267">
        <f>E41+E44+E47+E46</f>
        <v>6424385</v>
      </c>
      <c r="F49" s="267">
        <f>F41+F42+F44+F46+F47</f>
        <v>11114813</v>
      </c>
      <c r="G49" s="267">
        <f t="shared" si="0"/>
        <v>17539198</v>
      </c>
      <c r="H49" s="267">
        <f>H41+H42+H44+H46+H47+H48+H45+H43</f>
        <v>51335100</v>
      </c>
      <c r="I49" s="267">
        <f t="shared" ref="I49:O49" si="14">I41+I42+I44+I46+I47+I48</f>
        <v>7200000</v>
      </c>
      <c r="J49" s="267">
        <f t="shared" si="14"/>
        <v>0</v>
      </c>
      <c r="K49" s="267">
        <f t="shared" si="14"/>
        <v>0</v>
      </c>
      <c r="L49" s="267">
        <f t="shared" si="14"/>
        <v>0</v>
      </c>
      <c r="M49" s="267">
        <f t="shared" si="14"/>
        <v>0</v>
      </c>
      <c r="N49" s="267">
        <f t="shared" si="14"/>
        <v>0</v>
      </c>
      <c r="O49" s="267">
        <f t="shared" si="14"/>
        <v>0</v>
      </c>
      <c r="P49" s="447">
        <f>SUM(P42:P48)+P41</f>
        <v>76074298</v>
      </c>
      <c r="Q49" s="216">
        <f>Q41+Q42+Q43+Q44+Q45+Q46+Q47+Q48</f>
        <v>76074298</v>
      </c>
      <c r="R49" s="216"/>
      <c r="T49" s="415">
        <f>SUM(T42:T48)</f>
        <v>827010</v>
      </c>
      <c r="U49" s="415">
        <f>SUM(U42:U48)</f>
        <v>1980990</v>
      </c>
      <c r="V49" s="415">
        <f>SUM(V42:V48)</f>
        <v>1647000</v>
      </c>
      <c r="W49" s="415">
        <f>SUM(W42:W48)</f>
        <v>108000</v>
      </c>
      <c r="X49" s="415">
        <f>SUM(X42:X48)</f>
        <v>0</v>
      </c>
    </row>
    <row r="50" spans="1:25" s="412" customFormat="1">
      <c r="A50" s="293" t="s">
        <v>118</v>
      </c>
      <c r="B50" s="239" t="s">
        <v>127</v>
      </c>
      <c r="C50" s="239" t="s">
        <v>128</v>
      </c>
      <c r="D50" s="347" t="s">
        <v>248</v>
      </c>
      <c r="E50" s="220"/>
      <c r="F50" s="220"/>
      <c r="G50" s="220">
        <f t="shared" si="0"/>
        <v>0</v>
      </c>
      <c r="H50" s="220">
        <v>130000</v>
      </c>
      <c r="I50" s="220"/>
      <c r="J50" s="220"/>
      <c r="K50" s="220"/>
      <c r="L50" s="220"/>
      <c r="M50" s="220"/>
      <c r="N50" s="220"/>
      <c r="O50" s="220"/>
      <c r="P50" s="294">
        <f t="shared" si="1"/>
        <v>130000</v>
      </c>
      <c r="Q50" s="417">
        <v>130000</v>
      </c>
      <c r="R50" s="417"/>
      <c r="S50" s="412">
        <v>80</v>
      </c>
    </row>
    <row r="51" spans="1:25">
      <c r="A51" s="287" t="s">
        <v>121</v>
      </c>
      <c r="B51" s="210" t="s">
        <v>130</v>
      </c>
      <c r="C51" s="210" t="s">
        <v>131</v>
      </c>
      <c r="D51" s="344" t="s">
        <v>246</v>
      </c>
      <c r="E51" s="231">
        <v>1965300</v>
      </c>
      <c r="F51" s="231">
        <v>3001000</v>
      </c>
      <c r="G51" s="231">
        <f t="shared" si="0"/>
        <v>4966300</v>
      </c>
      <c r="H51" s="231">
        <v>18004924</v>
      </c>
      <c r="I51" s="231">
        <v>12770565</v>
      </c>
      <c r="J51" s="231"/>
      <c r="K51" s="231"/>
      <c r="L51" s="231"/>
      <c r="M51" s="231"/>
      <c r="N51" s="231"/>
      <c r="O51" s="231"/>
      <c r="P51" s="445">
        <f t="shared" si="1"/>
        <v>35741789</v>
      </c>
      <c r="Q51" s="409">
        <v>35741789</v>
      </c>
      <c r="R51" s="409">
        <f>P51-Q51</f>
        <v>0</v>
      </c>
      <c r="T51" s="406">
        <f>T24+T31+T35+T41+T49</f>
        <v>1731753.17</v>
      </c>
      <c r="U51" s="406">
        <f>U24+U31+U35+U41+U49</f>
        <v>2975890.87</v>
      </c>
      <c r="V51" s="406">
        <f>V24+V31+V35+V41+V49</f>
        <v>17522213.810000002</v>
      </c>
      <c r="W51" s="406">
        <f>W24+W31+W35+W41+W49</f>
        <v>16311351.420000002</v>
      </c>
      <c r="X51" s="406">
        <f>X24+X31+X35+X41+X49</f>
        <v>0</v>
      </c>
      <c r="Y51" s="406">
        <f>SUM(T51:X51)</f>
        <v>38541209.270000003</v>
      </c>
    </row>
    <row r="52" spans="1:25">
      <c r="A52" s="287" t="s">
        <v>123</v>
      </c>
      <c r="B52" s="210" t="s">
        <v>133</v>
      </c>
      <c r="C52" s="210" t="s">
        <v>134</v>
      </c>
      <c r="D52" s="344" t="s">
        <v>247</v>
      </c>
      <c r="E52" s="231"/>
      <c r="F52" s="231"/>
      <c r="G52" s="231">
        <f t="shared" si="0"/>
        <v>0</v>
      </c>
      <c r="H52" s="231"/>
      <c r="I52" s="231">
        <v>2500000</v>
      </c>
      <c r="J52" s="231"/>
      <c r="K52" s="231"/>
      <c r="L52" s="231"/>
      <c r="M52" s="231"/>
      <c r="N52" s="231"/>
      <c r="O52" s="231"/>
      <c r="P52" s="445">
        <f t="shared" si="1"/>
        <v>2500000</v>
      </c>
      <c r="Q52" s="409">
        <v>2500000</v>
      </c>
      <c r="R52" s="409"/>
    </row>
    <row r="53" spans="1:25" ht="23.25">
      <c r="A53" s="287" t="s">
        <v>126</v>
      </c>
      <c r="B53" s="261" t="s">
        <v>136</v>
      </c>
      <c r="C53" s="210" t="s">
        <v>137</v>
      </c>
      <c r="D53" s="344" t="s">
        <v>249</v>
      </c>
      <c r="E53" s="231"/>
      <c r="F53" s="231">
        <v>37483</v>
      </c>
      <c r="G53" s="231">
        <f t="shared" si="0"/>
        <v>37483</v>
      </c>
      <c r="H53" s="231">
        <v>100000</v>
      </c>
      <c r="I53" s="231">
        <v>60000</v>
      </c>
      <c r="J53" s="231"/>
      <c r="K53" s="231"/>
      <c r="L53" s="231"/>
      <c r="M53" s="231"/>
      <c r="N53" s="231"/>
      <c r="O53" s="231"/>
      <c r="P53" s="445">
        <f t="shared" si="1"/>
        <v>197483</v>
      </c>
      <c r="Q53" s="409">
        <f>SUM(P53)</f>
        <v>197483</v>
      </c>
      <c r="R53" s="409"/>
    </row>
    <row r="54" spans="1:25">
      <c r="A54" s="448" t="s">
        <v>129</v>
      </c>
      <c r="B54" s="428" t="s">
        <v>139</v>
      </c>
      <c r="C54" s="428" t="s">
        <v>140</v>
      </c>
      <c r="D54" s="429"/>
      <c r="E54" s="267">
        <f t="shared" ref="E54:O54" si="15">SUM(E51:E53)</f>
        <v>1965300</v>
      </c>
      <c r="F54" s="267">
        <f t="shared" si="15"/>
        <v>3038483</v>
      </c>
      <c r="G54" s="267">
        <f t="shared" si="0"/>
        <v>5003783</v>
      </c>
      <c r="H54" s="267">
        <f t="shared" si="15"/>
        <v>18104924</v>
      </c>
      <c r="I54" s="267">
        <f t="shared" si="15"/>
        <v>15330565</v>
      </c>
      <c r="J54" s="267">
        <f t="shared" si="15"/>
        <v>0</v>
      </c>
      <c r="K54" s="267">
        <f t="shared" si="15"/>
        <v>0</v>
      </c>
      <c r="L54" s="267">
        <f t="shared" si="15"/>
        <v>0</v>
      </c>
      <c r="M54" s="267">
        <f t="shared" si="15"/>
        <v>0</v>
      </c>
      <c r="N54" s="267">
        <f t="shared" si="15"/>
        <v>0</v>
      </c>
      <c r="O54" s="267">
        <f t="shared" si="15"/>
        <v>0</v>
      </c>
      <c r="P54" s="447">
        <f>SUM(P51:P53)</f>
        <v>38439272</v>
      </c>
      <c r="Q54" s="417">
        <f>SUM(Q51:Q53)</f>
        <v>38439272</v>
      </c>
      <c r="R54" s="417">
        <f>P54-Q54</f>
        <v>0</v>
      </c>
    </row>
    <row r="55" spans="1:25" s="412" customFormat="1">
      <c r="A55" s="449" t="s">
        <v>132</v>
      </c>
      <c r="B55" s="430" t="s">
        <v>142</v>
      </c>
      <c r="C55" s="430" t="s">
        <v>143</v>
      </c>
      <c r="D55" s="431"/>
      <c r="E55" s="432">
        <f>E54+E50+E49+E35+E32</f>
        <v>10253571</v>
      </c>
      <c r="F55" s="432">
        <f t="shared" ref="F55:O55" si="16">F54+F50+F49+F35+F32</f>
        <v>16181077</v>
      </c>
      <c r="G55" s="432">
        <f t="shared" si="0"/>
        <v>26434648</v>
      </c>
      <c r="H55" s="432">
        <f t="shared" si="16"/>
        <v>92431048</v>
      </c>
      <c r="I55" s="432">
        <f t="shared" si="16"/>
        <v>75786311</v>
      </c>
      <c r="J55" s="432">
        <f t="shared" si="16"/>
        <v>0</v>
      </c>
      <c r="K55" s="432">
        <f t="shared" si="16"/>
        <v>0</v>
      </c>
      <c r="L55" s="432">
        <f t="shared" si="16"/>
        <v>0</v>
      </c>
      <c r="M55" s="432">
        <f t="shared" si="16"/>
        <v>0</v>
      </c>
      <c r="N55" s="432">
        <f t="shared" si="16"/>
        <v>0</v>
      </c>
      <c r="O55" s="432">
        <f t="shared" si="16"/>
        <v>0</v>
      </c>
      <c r="P55" s="450">
        <f t="shared" si="1"/>
        <v>194652007</v>
      </c>
      <c r="Q55" s="417">
        <f>Q32+Q35+Q49+Q50+Q54</f>
        <v>194652007</v>
      </c>
      <c r="R55" s="417"/>
    </row>
    <row r="56" spans="1:25" s="412" customFormat="1">
      <c r="A56" s="449"/>
      <c r="B56" s="430" t="s">
        <v>191</v>
      </c>
      <c r="C56" s="430" t="s">
        <v>192</v>
      </c>
      <c r="D56" s="431" t="s">
        <v>250</v>
      </c>
      <c r="E56" s="432"/>
      <c r="F56" s="432">
        <v>500000</v>
      </c>
      <c r="G56" s="432">
        <f t="shared" si="0"/>
        <v>500000</v>
      </c>
      <c r="H56" s="432"/>
      <c r="I56" s="432"/>
      <c r="J56" s="432"/>
      <c r="K56" s="432"/>
      <c r="L56" s="432"/>
      <c r="M56" s="432"/>
      <c r="N56" s="432"/>
      <c r="O56" s="432"/>
      <c r="P56" s="450">
        <f t="shared" si="1"/>
        <v>500000</v>
      </c>
      <c r="Q56" s="413">
        <v>500000</v>
      </c>
      <c r="R56" s="413"/>
    </row>
    <row r="57" spans="1:25">
      <c r="A57" s="287" t="s">
        <v>135</v>
      </c>
      <c r="B57" s="210" t="s">
        <v>148</v>
      </c>
      <c r="C57" s="210" t="s">
        <v>149</v>
      </c>
      <c r="D57" s="344" t="s">
        <v>251</v>
      </c>
      <c r="E57" s="231"/>
      <c r="F57" s="231"/>
      <c r="G57" s="231">
        <f t="shared" si="0"/>
        <v>0</v>
      </c>
      <c r="H57" s="231">
        <v>5500000</v>
      </c>
      <c r="I57" s="231"/>
      <c r="J57" s="231"/>
      <c r="K57" s="231"/>
      <c r="L57" s="231"/>
      <c r="M57" s="231"/>
      <c r="N57" s="231"/>
      <c r="O57" s="231"/>
      <c r="P57" s="445">
        <f t="shared" si="1"/>
        <v>5500000</v>
      </c>
      <c r="Q57" s="409">
        <v>5500000</v>
      </c>
      <c r="R57" s="409"/>
    </row>
    <row r="58" spans="1:25">
      <c r="A58" s="287" t="s">
        <v>138</v>
      </c>
      <c r="B58" s="210" t="s">
        <v>217</v>
      </c>
      <c r="C58" s="210" t="s">
        <v>152</v>
      </c>
      <c r="D58" s="344" t="s">
        <v>252</v>
      </c>
      <c r="E58" s="231"/>
      <c r="F58" s="231"/>
      <c r="G58" s="231">
        <f t="shared" si="0"/>
        <v>0</v>
      </c>
      <c r="H58" s="231">
        <v>1485000</v>
      </c>
      <c r="I58" s="231"/>
      <c r="J58" s="231"/>
      <c r="K58" s="231"/>
      <c r="L58" s="231"/>
      <c r="M58" s="231"/>
      <c r="N58" s="231"/>
      <c r="O58" s="231"/>
      <c r="P58" s="445">
        <f t="shared" si="1"/>
        <v>1485000</v>
      </c>
      <c r="Q58" s="409">
        <v>1485000</v>
      </c>
      <c r="R58" s="409"/>
    </row>
    <row r="59" spans="1:25">
      <c r="A59" s="449" t="s">
        <v>141</v>
      </c>
      <c r="B59" s="430" t="s">
        <v>154</v>
      </c>
      <c r="C59" s="430" t="s">
        <v>155</v>
      </c>
      <c r="D59" s="431"/>
      <c r="E59" s="432">
        <f t="shared" ref="E59:O59" si="17">SUM(E57:E58)</f>
        <v>0</v>
      </c>
      <c r="F59" s="432">
        <f t="shared" si="17"/>
        <v>0</v>
      </c>
      <c r="G59" s="432">
        <f t="shared" si="0"/>
        <v>0</v>
      </c>
      <c r="H59" s="432">
        <f t="shared" si="17"/>
        <v>6985000</v>
      </c>
      <c r="I59" s="432">
        <f t="shared" si="17"/>
        <v>0</v>
      </c>
      <c r="J59" s="432">
        <f t="shared" si="17"/>
        <v>0</v>
      </c>
      <c r="K59" s="432">
        <f t="shared" si="17"/>
        <v>0</v>
      </c>
      <c r="L59" s="432">
        <f t="shared" si="17"/>
        <v>0</v>
      </c>
      <c r="M59" s="432">
        <f t="shared" si="17"/>
        <v>0</v>
      </c>
      <c r="N59" s="432">
        <f t="shared" si="17"/>
        <v>0</v>
      </c>
      <c r="O59" s="432">
        <f t="shared" si="17"/>
        <v>0</v>
      </c>
      <c r="P59" s="450">
        <f t="shared" si="1"/>
        <v>6985000</v>
      </c>
      <c r="Q59" s="414">
        <f>SUM(Q57:Q58)</f>
        <v>6985000</v>
      </c>
      <c r="R59" s="414"/>
    </row>
    <row r="60" spans="1:25" s="420" customFormat="1" ht="14.25">
      <c r="A60" s="451" t="s">
        <v>144</v>
      </c>
      <c r="B60" s="433" t="s">
        <v>157</v>
      </c>
      <c r="C60" s="433" t="s">
        <v>158</v>
      </c>
      <c r="D60" s="434"/>
      <c r="E60" s="435">
        <f>E59+E55+E20+E15</f>
        <v>42843688</v>
      </c>
      <c r="F60" s="435">
        <f>F59+F55+F20+F15+F56</f>
        <v>72767230</v>
      </c>
      <c r="G60" s="435">
        <f t="shared" si="0"/>
        <v>115610918</v>
      </c>
      <c r="H60" s="435">
        <f t="shared" ref="H60:O60" si="18">H59+H55+H20+H15</f>
        <v>907793697</v>
      </c>
      <c r="I60" s="435">
        <f t="shared" si="18"/>
        <v>115247473</v>
      </c>
      <c r="J60" s="435">
        <f t="shared" si="18"/>
        <v>0</v>
      </c>
      <c r="K60" s="435">
        <f t="shared" si="18"/>
        <v>0</v>
      </c>
      <c r="L60" s="435">
        <f t="shared" si="18"/>
        <v>0</v>
      </c>
      <c r="M60" s="435">
        <f t="shared" si="18"/>
        <v>0</v>
      </c>
      <c r="N60" s="435">
        <f t="shared" si="18"/>
        <v>0</v>
      </c>
      <c r="O60" s="435">
        <f t="shared" si="18"/>
        <v>0</v>
      </c>
      <c r="P60" s="452">
        <f t="shared" si="1"/>
        <v>1138652088</v>
      </c>
      <c r="Q60" s="419">
        <f>Q15+Q20+Q55+Q59+Q56</f>
        <v>1138652088</v>
      </c>
      <c r="R60" s="419">
        <f>P60-Q60</f>
        <v>0</v>
      </c>
      <c r="S60" s="420">
        <f>P59+P56+P54+P50+P49+P35+P32+P20+P15</f>
        <v>1138652088</v>
      </c>
    </row>
    <row r="61" spans="1:25">
      <c r="A61" s="287" t="s">
        <v>15</v>
      </c>
      <c r="B61" s="210" t="s">
        <v>193</v>
      </c>
      <c r="C61" s="210" t="s">
        <v>194</v>
      </c>
      <c r="D61" s="344"/>
      <c r="E61" s="231"/>
      <c r="F61" s="231"/>
      <c r="G61" s="231">
        <f t="shared" si="0"/>
        <v>0</v>
      </c>
      <c r="H61" s="231"/>
      <c r="I61" s="231"/>
      <c r="J61" s="231"/>
      <c r="K61" s="231"/>
      <c r="L61" s="231"/>
      <c r="M61" s="231"/>
      <c r="N61" s="231"/>
      <c r="O61" s="231"/>
      <c r="P61" s="445">
        <f t="shared" si="1"/>
        <v>0</v>
      </c>
      <c r="Q61" s="409"/>
      <c r="R61" s="409"/>
    </row>
    <row r="62" spans="1:25">
      <c r="A62" s="287"/>
      <c r="B62" s="210" t="s">
        <v>195</v>
      </c>
      <c r="C62" s="210" t="s">
        <v>161</v>
      </c>
      <c r="D62" s="344" t="s">
        <v>253</v>
      </c>
      <c r="E62" s="231"/>
      <c r="F62" s="231"/>
      <c r="G62" s="231">
        <f t="shared" si="0"/>
        <v>0</v>
      </c>
      <c r="H62" s="231">
        <v>1500000</v>
      </c>
      <c r="I62" s="231"/>
      <c r="J62" s="231"/>
      <c r="K62" s="231"/>
      <c r="L62" s="231"/>
      <c r="M62" s="231"/>
      <c r="N62" s="231"/>
      <c r="O62" s="231"/>
      <c r="P62" s="445">
        <f t="shared" si="1"/>
        <v>1500000</v>
      </c>
      <c r="Q62" s="409">
        <v>1500000</v>
      </c>
      <c r="R62" s="409"/>
    </row>
    <row r="63" spans="1:25">
      <c r="A63" s="287" t="s">
        <v>18</v>
      </c>
      <c r="B63" s="210" t="s">
        <v>163</v>
      </c>
      <c r="C63" s="210" t="s">
        <v>164</v>
      </c>
      <c r="D63" s="344" t="s">
        <v>254</v>
      </c>
      <c r="E63" s="231">
        <v>2500000</v>
      </c>
      <c r="F63" s="231">
        <v>250000</v>
      </c>
      <c r="G63" s="231">
        <f t="shared" si="0"/>
        <v>2750000</v>
      </c>
      <c r="H63" s="231"/>
      <c r="I63" s="231">
        <v>8786508</v>
      </c>
      <c r="J63" s="231"/>
      <c r="K63" s="231"/>
      <c r="L63" s="231"/>
      <c r="M63" s="231"/>
      <c r="N63" s="231"/>
      <c r="O63" s="231"/>
      <c r="P63" s="445">
        <f t="shared" si="1"/>
        <v>11536508</v>
      </c>
      <c r="Q63" s="409">
        <v>10951862</v>
      </c>
      <c r="R63" s="409"/>
    </row>
    <row r="64" spans="1:25">
      <c r="A64" s="287" t="s">
        <v>21</v>
      </c>
      <c r="B64" s="210" t="s">
        <v>166</v>
      </c>
      <c r="C64" s="210" t="s">
        <v>167</v>
      </c>
      <c r="D64" s="344" t="s">
        <v>255</v>
      </c>
      <c r="E64" s="231"/>
      <c r="F64" s="231"/>
      <c r="G64" s="231">
        <f t="shared" si="0"/>
        <v>0</v>
      </c>
      <c r="H64" s="231">
        <v>405000</v>
      </c>
      <c r="I64" s="231">
        <v>2372357</v>
      </c>
      <c r="J64" s="231"/>
      <c r="K64" s="231"/>
      <c r="L64" s="231"/>
      <c r="M64" s="231"/>
      <c r="N64" s="231"/>
      <c r="O64" s="231"/>
      <c r="P64" s="445">
        <f t="shared" si="1"/>
        <v>2777357</v>
      </c>
      <c r="Q64" s="409">
        <v>3362003</v>
      </c>
      <c r="R64" s="409"/>
    </row>
    <row r="65" spans="1:18">
      <c r="A65" s="287"/>
      <c r="B65" s="210" t="s">
        <v>196</v>
      </c>
      <c r="C65" s="210" t="s">
        <v>197</v>
      </c>
      <c r="D65" s="344"/>
      <c r="E65" s="231"/>
      <c r="F65" s="231"/>
      <c r="G65" s="231">
        <f t="shared" si="0"/>
        <v>0</v>
      </c>
      <c r="H65" s="231"/>
      <c r="I65" s="231"/>
      <c r="J65" s="231"/>
      <c r="K65" s="231"/>
      <c r="L65" s="231"/>
      <c r="M65" s="231"/>
      <c r="N65" s="231"/>
      <c r="O65" s="231"/>
      <c r="P65" s="445">
        <f t="shared" si="1"/>
        <v>0</v>
      </c>
      <c r="Q65" s="409"/>
      <c r="R65" s="409"/>
    </row>
    <row r="66" spans="1:18">
      <c r="A66" s="449" t="s">
        <v>24</v>
      </c>
      <c r="B66" s="430" t="s">
        <v>170</v>
      </c>
      <c r="C66" s="430" t="s">
        <v>171</v>
      </c>
      <c r="D66" s="431"/>
      <c r="E66" s="432">
        <f>SUM(E61:E65)</f>
        <v>2500000</v>
      </c>
      <c r="F66" s="432">
        <f>SUM(F61:F65)</f>
        <v>250000</v>
      </c>
      <c r="G66" s="432">
        <f t="shared" si="0"/>
        <v>2750000</v>
      </c>
      <c r="H66" s="432">
        <f>SUM(H61:H65)</f>
        <v>1905000</v>
      </c>
      <c r="I66" s="432">
        <f>SUM(I61:I65)</f>
        <v>11158865</v>
      </c>
      <c r="J66" s="432">
        <f>SUM(J61:J65)</f>
        <v>0</v>
      </c>
      <c r="K66" s="432">
        <f>SUM(K61:K64)</f>
        <v>0</v>
      </c>
      <c r="L66" s="432">
        <f>SUM(L61:L64)</f>
        <v>0</v>
      </c>
      <c r="M66" s="432">
        <f>SUM(M61:M64)</f>
        <v>0</v>
      </c>
      <c r="N66" s="432">
        <f>SUM(N61:N64)</f>
        <v>0</v>
      </c>
      <c r="O66" s="432">
        <f>SUM(O61:O64)</f>
        <v>0</v>
      </c>
      <c r="P66" s="450">
        <f t="shared" si="1"/>
        <v>15813865</v>
      </c>
      <c r="Q66" s="409">
        <f>SUM(Q61:Q65)</f>
        <v>15813865</v>
      </c>
      <c r="R66" s="409"/>
    </row>
    <row r="67" spans="1:18">
      <c r="A67" s="287" t="s">
        <v>27</v>
      </c>
      <c r="B67" s="210" t="s">
        <v>173</v>
      </c>
      <c r="C67" s="210"/>
      <c r="D67" s="344"/>
      <c r="E67" s="231"/>
      <c r="F67" s="231"/>
      <c r="G67" s="231">
        <f t="shared" si="0"/>
        <v>0</v>
      </c>
      <c r="H67" s="231"/>
      <c r="I67" s="231"/>
      <c r="J67" s="231"/>
      <c r="K67" s="231"/>
      <c r="L67" s="231"/>
      <c r="M67" s="231"/>
      <c r="N67" s="231"/>
      <c r="O67" s="231"/>
      <c r="P67" s="445">
        <f t="shared" si="1"/>
        <v>0</v>
      </c>
      <c r="Q67" s="409"/>
      <c r="R67" s="409"/>
    </row>
    <row r="68" spans="1:18">
      <c r="A68" s="287" t="s">
        <v>30</v>
      </c>
      <c r="B68" s="210" t="s">
        <v>176</v>
      </c>
      <c r="C68" s="210"/>
      <c r="D68" s="344"/>
      <c r="E68" s="231"/>
      <c r="F68" s="231"/>
      <c r="G68" s="231">
        <f t="shared" si="0"/>
        <v>0</v>
      </c>
      <c r="H68" s="231"/>
      <c r="I68" s="231"/>
      <c r="J68" s="231"/>
      <c r="K68" s="231"/>
      <c r="L68" s="231"/>
      <c r="M68" s="231"/>
      <c r="N68" s="231"/>
      <c r="O68" s="231"/>
      <c r="P68" s="445">
        <f t="shared" si="1"/>
        <v>0</v>
      </c>
      <c r="Q68" s="409"/>
      <c r="R68" s="409"/>
    </row>
    <row r="69" spans="1:18">
      <c r="A69" s="310" t="s">
        <v>33</v>
      </c>
      <c r="B69" s="265" t="s">
        <v>179</v>
      </c>
      <c r="C69" s="265" t="s">
        <v>174</v>
      </c>
      <c r="D69" s="361"/>
      <c r="E69" s="266"/>
      <c r="F69" s="266"/>
      <c r="G69" s="266">
        <f t="shared" si="0"/>
        <v>0</v>
      </c>
      <c r="H69" s="266"/>
      <c r="I69" s="266"/>
      <c r="J69" s="266"/>
      <c r="K69" s="266"/>
      <c r="L69" s="266"/>
      <c r="M69" s="266"/>
      <c r="N69" s="266"/>
      <c r="O69" s="266"/>
      <c r="P69" s="453">
        <f t="shared" si="1"/>
        <v>0</v>
      </c>
      <c r="Q69" s="409"/>
      <c r="R69" s="409"/>
    </row>
    <row r="70" spans="1:18">
      <c r="A70" s="287" t="s">
        <v>36</v>
      </c>
      <c r="B70" s="210" t="s">
        <v>181</v>
      </c>
      <c r="C70" s="210" t="s">
        <v>174</v>
      </c>
      <c r="D70" s="344" t="s">
        <v>256</v>
      </c>
      <c r="E70" s="231">
        <f>E60-E66</f>
        <v>40343688</v>
      </c>
      <c r="F70" s="231">
        <f>F60-F66-F68</f>
        <v>72517230</v>
      </c>
      <c r="G70" s="231">
        <f t="shared" ref="G70:G73" si="19">E70+F70</f>
        <v>112860918</v>
      </c>
      <c r="H70" s="231">
        <f>H60-H66</f>
        <v>905888697</v>
      </c>
      <c r="I70" s="231">
        <f>I60-I66</f>
        <v>104088608</v>
      </c>
      <c r="J70" s="231">
        <f>J60-J66</f>
        <v>0</v>
      </c>
      <c r="K70" s="231"/>
      <c r="L70" s="231"/>
      <c r="M70" s="231"/>
      <c r="N70" s="231"/>
      <c r="O70" s="231"/>
      <c r="P70" s="445">
        <f t="shared" ref="P70:P73" si="20">SUM(G70:J70)</f>
        <v>1122838223</v>
      </c>
      <c r="Q70" s="409">
        <v>1122838223</v>
      </c>
      <c r="R70" s="409">
        <f>P70-Q70</f>
        <v>0</v>
      </c>
    </row>
    <row r="71" spans="1:18" s="422" customFormat="1" ht="16.5" thickBot="1">
      <c r="A71" s="454" t="s">
        <v>39</v>
      </c>
      <c r="B71" s="455" t="s">
        <v>183</v>
      </c>
      <c r="C71" s="455"/>
      <c r="D71" s="456"/>
      <c r="E71" s="457">
        <f t="shared" ref="E71:O71" si="21">E66+E67+E68+E70</f>
        <v>42843688</v>
      </c>
      <c r="F71" s="457">
        <f t="shared" si="21"/>
        <v>72767230</v>
      </c>
      <c r="G71" s="457">
        <f t="shared" si="19"/>
        <v>115610918</v>
      </c>
      <c r="H71" s="457">
        <f t="shared" si="21"/>
        <v>907793697</v>
      </c>
      <c r="I71" s="457">
        <f t="shared" si="21"/>
        <v>115247473</v>
      </c>
      <c r="J71" s="457">
        <f t="shared" si="21"/>
        <v>0</v>
      </c>
      <c r="K71" s="457">
        <f t="shared" si="21"/>
        <v>0</v>
      </c>
      <c r="L71" s="457">
        <f t="shared" si="21"/>
        <v>0</v>
      </c>
      <c r="M71" s="457">
        <f t="shared" si="21"/>
        <v>0</v>
      </c>
      <c r="N71" s="457">
        <f t="shared" si="21"/>
        <v>0</v>
      </c>
      <c r="O71" s="457">
        <f t="shared" si="21"/>
        <v>0</v>
      </c>
      <c r="P71" s="458">
        <f t="shared" si="20"/>
        <v>1138652088</v>
      </c>
      <c r="Q71" s="421">
        <f>Q66+Q67+Q70</f>
        <v>1138652088</v>
      </c>
      <c r="R71" s="421"/>
    </row>
    <row r="72" spans="1:18">
      <c r="G72" s="406">
        <f t="shared" si="19"/>
        <v>0</v>
      </c>
      <c r="P72" s="406">
        <f t="shared" si="20"/>
        <v>0</v>
      </c>
      <c r="Q72" s="409"/>
      <c r="R72" s="409"/>
    </row>
    <row r="73" spans="1:18" hidden="1">
      <c r="E73" s="406">
        <f t="shared" ref="E73:O73" si="22">E60-E66-E67</f>
        <v>40343688</v>
      </c>
      <c r="F73" s="406">
        <f t="shared" si="22"/>
        <v>72517230</v>
      </c>
      <c r="G73" s="406">
        <f t="shared" si="19"/>
        <v>112860918</v>
      </c>
      <c r="H73" s="406">
        <f t="shared" si="22"/>
        <v>905888697</v>
      </c>
      <c r="I73" s="406">
        <f t="shared" si="22"/>
        <v>104088608</v>
      </c>
      <c r="J73" s="406">
        <f t="shared" si="22"/>
        <v>0</v>
      </c>
      <c r="K73" s="406">
        <f t="shared" si="22"/>
        <v>0</v>
      </c>
      <c r="L73" s="406">
        <f t="shared" si="22"/>
        <v>0</v>
      </c>
      <c r="M73" s="406">
        <f t="shared" si="22"/>
        <v>0</v>
      </c>
      <c r="N73" s="406">
        <f t="shared" si="22"/>
        <v>0</v>
      </c>
      <c r="O73" s="406">
        <f t="shared" si="22"/>
        <v>0</v>
      </c>
      <c r="P73" s="406">
        <f t="shared" si="20"/>
        <v>1122838223</v>
      </c>
      <c r="Q73" s="409">
        <f>SUM(E73:P73)</f>
        <v>2358537364</v>
      </c>
      <c r="R73" s="409"/>
    </row>
    <row r="74" spans="1:18">
      <c r="P74" s="414"/>
    </row>
    <row r="75" spans="1:18">
      <c r="B75" s="423"/>
      <c r="P75" s="414"/>
    </row>
    <row r="76" spans="1:18">
      <c r="P76" s="414"/>
    </row>
    <row r="77" spans="1:18">
      <c r="P77" s="414"/>
    </row>
    <row r="78" spans="1:18">
      <c r="P78" s="414"/>
    </row>
    <row r="79" spans="1:18">
      <c r="P79" s="414"/>
    </row>
    <row r="80" spans="1:18">
      <c r="P80" s="414"/>
    </row>
  </sheetData>
  <sheetProtection selectLockedCells="1" selectUnlockedCells="1"/>
  <mergeCells count="8">
    <mergeCell ref="S1:S3"/>
    <mergeCell ref="A1:A3"/>
    <mergeCell ref="B1:B3"/>
    <mergeCell ref="C1:C3"/>
    <mergeCell ref="E1:O1"/>
    <mergeCell ref="P1:P3"/>
    <mergeCell ref="Q1:Q3"/>
    <mergeCell ref="D1:D3"/>
  </mergeCells>
  <printOptions horizontalCentered="1" verticalCentered="1"/>
  <pageMargins left="0.31496062992125984" right="0.31496062992125984" top="0.74803149606299213" bottom="0.74803149606299213" header="0.51181102362204722" footer="0.51181102362204722"/>
  <pageSetup paperSize="9" scale="65" firstPageNumber="0" orientation="portrait" horizontalDpi="300" verticalDpi="300" r:id="rId1"/>
  <headerFooter alignWithMargins="0">
    <oddHeader>&amp;CNYÍREGYHÁZI GYERMEKJÓLÉTI ALAPELLÁTÁSI INTÉZMÉNY 2020. ÉVI KÖLTSÉGVETÉSE</oddHeader>
    <oddFooter>&amp;LNyíregyháza, 2020. március 03.
&amp;CDr. Nagy Erzsébet
Igazgató&amp;RMetzner Zsolt
KÖZIM gazdasági vezető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0"/>
  <sheetViews>
    <sheetView tabSelected="1" zoomScale="77" zoomScaleNormal="77" workbookViewId="0">
      <selection activeCell="A16" sqref="A16"/>
    </sheetView>
  </sheetViews>
  <sheetFormatPr defaultColWidth="8.7109375" defaultRowHeight="15"/>
  <cols>
    <col min="1" max="1" width="4.7109375" style="1" customWidth="1"/>
    <col min="2" max="2" width="55.5703125" style="1" customWidth="1"/>
    <col min="3" max="3" width="8.5703125" style="1" customWidth="1"/>
    <col min="4" max="4" width="10" style="365" customWidth="1"/>
    <col min="5" max="5" width="15" style="2" customWidth="1"/>
    <col min="6" max="6" width="20.7109375" style="2" hidden="1" customWidth="1"/>
    <col min="7" max="7" width="18.85546875" style="65" hidden="1" customWidth="1"/>
    <col min="8" max="8" width="18.85546875" style="1" hidden="1" customWidth="1"/>
    <col min="9" max="9" width="15.140625" style="1" customWidth="1"/>
    <col min="10" max="10" width="17.28515625" style="217" customWidth="1"/>
    <col min="11" max="15" width="0" style="1" hidden="1" customWidth="1"/>
    <col min="16" max="16" width="14.42578125" style="1" hidden="1" customWidth="1"/>
    <col min="17" max="17" width="10.140625" style="1" hidden="1" customWidth="1"/>
    <col min="18" max="18" width="17.7109375" style="1" hidden="1" customWidth="1"/>
    <col min="19" max="19" width="18.140625" style="1" hidden="1" customWidth="1"/>
    <col min="20" max="20" width="11.140625" style="1" hidden="1" customWidth="1"/>
    <col min="21" max="23" width="0" style="1" hidden="1" customWidth="1"/>
    <col min="24" max="16384" width="8.7109375" style="1"/>
  </cols>
  <sheetData>
    <row r="1" spans="1:19" s="4" customFormat="1" ht="12.75" customHeight="1" thickBot="1">
      <c r="A1" s="376" t="s">
        <v>261</v>
      </c>
      <c r="B1" s="379" t="s">
        <v>1</v>
      </c>
      <c r="C1" s="382" t="s">
        <v>257</v>
      </c>
      <c r="D1" s="386" t="s">
        <v>225</v>
      </c>
      <c r="E1" s="278" t="s">
        <v>223</v>
      </c>
      <c r="F1" s="279"/>
      <c r="G1" s="280"/>
      <c r="H1" s="281"/>
      <c r="I1" s="281"/>
      <c r="J1" s="282"/>
      <c r="K1" s="84"/>
      <c r="L1" s="84"/>
      <c r="M1" s="84"/>
      <c r="N1" s="84"/>
      <c r="O1" s="84"/>
      <c r="P1" s="85"/>
      <c r="Q1" s="385"/>
      <c r="R1" s="373"/>
      <c r="S1" s="367"/>
    </row>
    <row r="2" spans="1:19" s="4" customFormat="1" ht="15.75" thickBot="1">
      <c r="A2" s="377"/>
      <c r="B2" s="380"/>
      <c r="C2" s="383"/>
      <c r="D2" s="387"/>
      <c r="E2" s="220">
        <v>104043</v>
      </c>
      <c r="F2" s="220">
        <v>104042</v>
      </c>
      <c r="G2" s="374" t="s">
        <v>4</v>
      </c>
      <c r="H2" s="210"/>
      <c r="I2" s="220">
        <v>104042</v>
      </c>
      <c r="J2" s="283"/>
      <c r="K2" s="17"/>
      <c r="Q2" s="385"/>
      <c r="R2" s="373"/>
      <c r="S2" s="367"/>
    </row>
    <row r="3" spans="1:19" s="8" customFormat="1" ht="39" customHeight="1" thickBot="1">
      <c r="A3" s="378"/>
      <c r="B3" s="381"/>
      <c r="C3" s="384"/>
      <c r="D3" s="388" t="s">
        <v>224</v>
      </c>
      <c r="E3" s="223" t="s">
        <v>198</v>
      </c>
      <c r="F3" s="223" t="s">
        <v>199</v>
      </c>
      <c r="G3" s="375"/>
      <c r="H3" s="224" t="s">
        <v>213</v>
      </c>
      <c r="I3" s="223" t="s">
        <v>222</v>
      </c>
      <c r="J3" s="284" t="s">
        <v>214</v>
      </c>
      <c r="K3" s="86"/>
      <c r="L3" s="71"/>
      <c r="M3" s="71"/>
      <c r="N3" s="71"/>
      <c r="O3" s="71"/>
      <c r="P3" s="71"/>
      <c r="Q3" s="385"/>
      <c r="R3" s="373"/>
      <c r="S3" s="367"/>
    </row>
    <row r="4" spans="1:19" s="8" customFormat="1" ht="19.5" customHeight="1">
      <c r="A4" s="285"/>
      <c r="B4" s="226" t="s">
        <v>200</v>
      </c>
      <c r="C4" s="227"/>
      <c r="D4" s="343"/>
      <c r="E4" s="222">
        <v>61</v>
      </c>
      <c r="F4" s="222">
        <v>39</v>
      </c>
      <c r="G4" s="228">
        <f>E4+F4</f>
        <v>100</v>
      </c>
      <c r="H4" s="229"/>
      <c r="I4" s="229">
        <f>F4+H4</f>
        <v>39</v>
      </c>
      <c r="J4" s="286"/>
      <c r="K4" s="87"/>
      <c r="L4" s="72"/>
      <c r="M4" s="72"/>
      <c r="N4" s="72"/>
      <c r="O4" s="72"/>
      <c r="P4" s="72"/>
      <c r="Q4" s="73"/>
      <c r="R4" s="11"/>
      <c r="S4" s="3"/>
    </row>
    <row r="5" spans="1:19" s="8" customFormat="1" ht="28.5" customHeight="1">
      <c r="A5" s="287" t="s">
        <v>15</v>
      </c>
      <c r="B5" s="230" t="s">
        <v>16</v>
      </c>
      <c r="C5" s="210" t="s">
        <v>17</v>
      </c>
      <c r="D5" s="344" t="s">
        <v>226</v>
      </c>
      <c r="E5" s="231">
        <v>218111277</v>
      </c>
      <c r="F5" s="231">
        <v>137291867</v>
      </c>
      <c r="G5" s="220">
        <f t="shared" ref="G5:G16" si="0">SUM(E5:F5)</f>
        <v>355403144</v>
      </c>
      <c r="H5" s="232">
        <v>66725150</v>
      </c>
      <c r="I5" s="232">
        <f t="shared" ref="I5:I67" si="1">F5+H5</f>
        <v>204017017</v>
      </c>
      <c r="J5" s="288">
        <f t="shared" ref="J5:J36" si="2">G5+H5</f>
        <v>422128294</v>
      </c>
      <c r="K5" s="87"/>
      <c r="L5" s="72"/>
      <c r="M5" s="72"/>
      <c r="N5" s="72"/>
      <c r="O5" s="72"/>
      <c r="P5" s="192">
        <f>355403145+65206610+1518540-1</f>
        <v>422128294</v>
      </c>
      <c r="Q5" s="73"/>
      <c r="R5" s="11"/>
      <c r="S5" s="3"/>
    </row>
    <row r="6" spans="1:19" s="4" customFormat="1">
      <c r="A6" s="287" t="s">
        <v>18</v>
      </c>
      <c r="B6" s="210" t="s">
        <v>19</v>
      </c>
      <c r="C6" s="210" t="s">
        <v>20</v>
      </c>
      <c r="D6" s="344" t="s">
        <v>227</v>
      </c>
      <c r="E6" s="231">
        <v>1924760</v>
      </c>
      <c r="F6" s="231"/>
      <c r="G6" s="220">
        <f t="shared" si="0"/>
        <v>1924760</v>
      </c>
      <c r="H6" s="233"/>
      <c r="I6" s="233">
        <f t="shared" si="1"/>
        <v>0</v>
      </c>
      <c r="J6" s="289">
        <f t="shared" si="2"/>
        <v>1924760</v>
      </c>
      <c r="K6" s="88"/>
      <c r="L6" s="14"/>
      <c r="M6" s="14"/>
      <c r="N6" s="14"/>
      <c r="O6" s="14"/>
      <c r="P6" s="193">
        <v>1924760</v>
      </c>
      <c r="Q6" s="74"/>
      <c r="R6" s="17"/>
    </row>
    <row r="7" spans="1:19" s="4" customFormat="1">
      <c r="A7" s="287" t="s">
        <v>21</v>
      </c>
      <c r="B7" s="210" t="s">
        <v>22</v>
      </c>
      <c r="C7" s="210" t="s">
        <v>23</v>
      </c>
      <c r="D7" s="344" t="s">
        <v>228</v>
      </c>
      <c r="E7" s="231">
        <v>421200</v>
      </c>
      <c r="F7" s="231">
        <v>421200</v>
      </c>
      <c r="G7" s="220">
        <f t="shared" si="0"/>
        <v>842400</v>
      </c>
      <c r="H7" s="233"/>
      <c r="I7" s="233">
        <f t="shared" si="1"/>
        <v>421200</v>
      </c>
      <c r="J7" s="289">
        <f t="shared" si="2"/>
        <v>842400</v>
      </c>
      <c r="K7" s="17"/>
      <c r="P7" s="179">
        <v>842400</v>
      </c>
      <c r="Q7" s="75"/>
      <c r="R7" s="17"/>
    </row>
    <row r="8" spans="1:19" s="4" customFormat="1">
      <c r="A8" s="290" t="s">
        <v>24</v>
      </c>
      <c r="B8" s="234" t="s">
        <v>25</v>
      </c>
      <c r="C8" s="234" t="s">
        <v>26</v>
      </c>
      <c r="D8" s="345" t="s">
        <v>229</v>
      </c>
      <c r="E8" s="235">
        <v>9207548</v>
      </c>
      <c r="F8" s="235">
        <v>5886792</v>
      </c>
      <c r="G8" s="220">
        <f t="shared" si="0"/>
        <v>15094340</v>
      </c>
      <c r="H8" s="233">
        <v>1970254</v>
      </c>
      <c r="I8" s="233">
        <f t="shared" si="1"/>
        <v>7857046</v>
      </c>
      <c r="J8" s="289">
        <f t="shared" si="2"/>
        <v>17064594</v>
      </c>
      <c r="K8" s="17"/>
      <c r="P8" s="179">
        <f>15094340+1970254</f>
        <v>17064594</v>
      </c>
      <c r="Q8" s="75"/>
      <c r="R8" s="17"/>
    </row>
    <row r="9" spans="1:19" s="175" customFormat="1">
      <c r="A9" s="329" t="s">
        <v>27</v>
      </c>
      <c r="B9" s="221" t="s">
        <v>28</v>
      </c>
      <c r="C9" s="221" t="s">
        <v>29</v>
      </c>
      <c r="D9" s="357"/>
      <c r="E9" s="330"/>
      <c r="F9" s="330"/>
      <c r="G9" s="327">
        <f t="shared" si="0"/>
        <v>0</v>
      </c>
      <c r="H9" s="268"/>
      <c r="I9" s="268">
        <f t="shared" si="1"/>
        <v>0</v>
      </c>
      <c r="J9" s="308">
        <f t="shared" si="2"/>
        <v>0</v>
      </c>
      <c r="K9" s="389"/>
      <c r="P9" s="390"/>
      <c r="Q9" s="391"/>
      <c r="R9" s="389"/>
    </row>
    <row r="10" spans="1:19" s="89" customFormat="1" ht="17.25" customHeight="1">
      <c r="A10" s="291" t="s">
        <v>30</v>
      </c>
      <c r="B10" s="230" t="s">
        <v>219</v>
      </c>
      <c r="C10" s="230" t="s">
        <v>32</v>
      </c>
      <c r="D10" s="346" t="s">
        <v>231</v>
      </c>
      <c r="E10" s="236">
        <v>3483315</v>
      </c>
      <c r="F10" s="236">
        <v>943140</v>
      </c>
      <c r="G10" s="237">
        <f t="shared" si="0"/>
        <v>4426455</v>
      </c>
      <c r="H10" s="238">
        <v>1487497</v>
      </c>
      <c r="I10" s="238">
        <f t="shared" si="1"/>
        <v>2430637</v>
      </c>
      <c r="J10" s="292">
        <f t="shared" si="2"/>
        <v>5913952</v>
      </c>
      <c r="K10" s="90"/>
      <c r="P10" s="194">
        <f>4426455+1487497</f>
        <v>5913952</v>
      </c>
      <c r="Q10" s="91"/>
      <c r="R10" s="90"/>
    </row>
    <row r="11" spans="1:19" s="4" customFormat="1">
      <c r="A11" s="287" t="s">
        <v>33</v>
      </c>
      <c r="B11" s="210" t="s">
        <v>34</v>
      </c>
      <c r="C11" s="210" t="s">
        <v>35</v>
      </c>
      <c r="D11" s="344" t="s">
        <v>232</v>
      </c>
      <c r="E11" s="231">
        <v>732000</v>
      </c>
      <c r="F11" s="231">
        <v>468000</v>
      </c>
      <c r="G11" s="220">
        <f t="shared" si="0"/>
        <v>1200000</v>
      </c>
      <c r="H11" s="233"/>
      <c r="I11" s="233">
        <f t="shared" si="1"/>
        <v>468000</v>
      </c>
      <c r="J11" s="289">
        <f t="shared" si="2"/>
        <v>1200000</v>
      </c>
      <c r="K11" s="17"/>
      <c r="P11" s="179">
        <v>1200000</v>
      </c>
      <c r="Q11" s="75"/>
      <c r="R11" s="17"/>
    </row>
    <row r="12" spans="1:19" s="4" customFormat="1">
      <c r="A12" s="287"/>
      <c r="B12" s="210" t="s">
        <v>204</v>
      </c>
      <c r="C12" s="210" t="s">
        <v>205</v>
      </c>
      <c r="D12" s="344"/>
      <c r="E12" s="231"/>
      <c r="F12" s="231"/>
      <c r="G12" s="220">
        <f t="shared" si="0"/>
        <v>0</v>
      </c>
      <c r="H12" s="233"/>
      <c r="I12" s="233">
        <f t="shared" si="1"/>
        <v>0</v>
      </c>
      <c r="J12" s="289">
        <f t="shared" si="2"/>
        <v>0</v>
      </c>
      <c r="K12" s="17"/>
      <c r="P12" s="179"/>
      <c r="Q12" s="75"/>
      <c r="R12" s="17"/>
    </row>
    <row r="13" spans="1:19" s="4" customFormat="1">
      <c r="A13" s="293" t="s">
        <v>36</v>
      </c>
      <c r="B13" s="239" t="s">
        <v>37</v>
      </c>
      <c r="C13" s="239" t="s">
        <v>38</v>
      </c>
      <c r="D13" s="347"/>
      <c r="E13" s="220">
        <f>SUM(E5:E12)</f>
        <v>233880100</v>
      </c>
      <c r="F13" s="220">
        <f>SUM(F5:F12)</f>
        <v>145010999</v>
      </c>
      <c r="G13" s="220">
        <f t="shared" si="0"/>
        <v>378891099</v>
      </c>
      <c r="H13" s="220">
        <f>SUM(H5:H12)</f>
        <v>70182901</v>
      </c>
      <c r="I13" s="220">
        <f t="shared" si="1"/>
        <v>215193900</v>
      </c>
      <c r="J13" s="294">
        <f t="shared" si="2"/>
        <v>449074000</v>
      </c>
      <c r="K13" s="17"/>
      <c r="P13" s="179">
        <f>P5+P6+P7+P8+P10+P11</f>
        <v>449074000</v>
      </c>
      <c r="Q13" s="75"/>
      <c r="R13" s="17"/>
    </row>
    <row r="14" spans="1:19" s="21" customFormat="1" ht="15.75" thickBot="1">
      <c r="A14" s="295" t="s">
        <v>39</v>
      </c>
      <c r="B14" s="241" t="s">
        <v>40</v>
      </c>
      <c r="C14" s="241" t="s">
        <v>41</v>
      </c>
      <c r="D14" s="344" t="s">
        <v>233</v>
      </c>
      <c r="E14" s="242"/>
      <c r="F14" s="242"/>
      <c r="G14" s="243">
        <f t="shared" si="0"/>
        <v>0</v>
      </c>
      <c r="H14" s="244"/>
      <c r="I14" s="244">
        <f t="shared" si="1"/>
        <v>0</v>
      </c>
      <c r="J14" s="296">
        <f t="shared" si="2"/>
        <v>0</v>
      </c>
      <c r="K14" s="41"/>
      <c r="P14" s="195"/>
      <c r="Q14" s="76"/>
      <c r="R14" s="41"/>
    </row>
    <row r="15" spans="1:19" s="4" customFormat="1" ht="15.75" thickBot="1">
      <c r="A15" s="312" t="s">
        <v>42</v>
      </c>
      <c r="B15" s="313" t="s">
        <v>43</v>
      </c>
      <c r="C15" s="313" t="s">
        <v>44</v>
      </c>
      <c r="D15" s="349"/>
      <c r="E15" s="253">
        <f>E13</f>
        <v>233880100</v>
      </c>
      <c r="F15" s="255">
        <f>F13</f>
        <v>145010999</v>
      </c>
      <c r="G15" s="314">
        <f t="shared" si="0"/>
        <v>378891099</v>
      </c>
      <c r="H15" s="255">
        <f>H13</f>
        <v>70182901</v>
      </c>
      <c r="I15" s="255">
        <f t="shared" si="1"/>
        <v>215193900</v>
      </c>
      <c r="J15" s="256">
        <f t="shared" si="2"/>
        <v>449074000</v>
      </c>
      <c r="K15" s="92"/>
      <c r="L15" s="25"/>
      <c r="M15" s="25"/>
      <c r="N15" s="25"/>
      <c r="O15" s="25"/>
      <c r="P15" s="196">
        <f>P13+P14</f>
        <v>449074000</v>
      </c>
      <c r="Q15" s="77"/>
      <c r="R15" s="17"/>
    </row>
    <row r="16" spans="1:19" s="4" customFormat="1" ht="15.75" thickBot="1">
      <c r="A16" s="287" t="s">
        <v>45</v>
      </c>
      <c r="B16" s="210" t="s">
        <v>46</v>
      </c>
      <c r="C16" s="210"/>
      <c r="D16" s="344"/>
      <c r="E16" s="231">
        <v>39849818</v>
      </c>
      <c r="F16" s="231">
        <v>25681541</v>
      </c>
      <c r="G16" s="220">
        <f t="shared" si="0"/>
        <v>65531359</v>
      </c>
      <c r="H16" s="245">
        <v>11748191</v>
      </c>
      <c r="I16" s="245">
        <f t="shared" si="1"/>
        <v>37429732</v>
      </c>
      <c r="J16" s="366">
        <f t="shared" si="2"/>
        <v>77279550</v>
      </c>
      <c r="K16" s="93"/>
      <c r="L16" s="28"/>
      <c r="M16" s="28"/>
      <c r="N16" s="28"/>
      <c r="O16" s="28"/>
      <c r="P16" s="197">
        <v>77279550</v>
      </c>
      <c r="Q16" s="78"/>
      <c r="R16" s="17"/>
    </row>
    <row r="17" spans="1:18" s="4" customFormat="1">
      <c r="A17" s="287" t="s">
        <v>47</v>
      </c>
      <c r="B17" s="210"/>
      <c r="C17" s="210"/>
      <c r="D17" s="344"/>
      <c r="E17" s="231"/>
      <c r="F17" s="231"/>
      <c r="G17" s="220"/>
      <c r="H17" s="233"/>
      <c r="I17" s="233">
        <f t="shared" si="1"/>
        <v>0</v>
      </c>
      <c r="J17" s="289">
        <f t="shared" si="2"/>
        <v>0</v>
      </c>
      <c r="K17" s="88"/>
      <c r="L17" s="14"/>
      <c r="M17" s="14"/>
      <c r="N17" s="14"/>
      <c r="O17" s="14"/>
      <c r="P17" s="179"/>
      <c r="Q17" s="74"/>
      <c r="R17" s="17"/>
    </row>
    <row r="18" spans="1:18" s="4" customFormat="1">
      <c r="A18" s="287" t="s">
        <v>49</v>
      </c>
      <c r="B18" s="210" t="s">
        <v>50</v>
      </c>
      <c r="C18" s="210"/>
      <c r="D18" s="344"/>
      <c r="E18" s="231">
        <v>2954368</v>
      </c>
      <c r="F18" s="231">
        <v>1066607</v>
      </c>
      <c r="G18" s="220">
        <f>SUM(E18:F18)</f>
        <v>4020975</v>
      </c>
      <c r="H18" s="233"/>
      <c r="I18" s="233">
        <f t="shared" si="1"/>
        <v>1066607</v>
      </c>
      <c r="J18" s="289">
        <f t="shared" si="2"/>
        <v>4020975</v>
      </c>
      <c r="K18" s="17"/>
      <c r="P18" s="179">
        <v>4020975</v>
      </c>
      <c r="Q18" s="75"/>
      <c r="R18" s="17"/>
    </row>
    <row r="19" spans="1:18" s="4" customFormat="1">
      <c r="A19" s="287" t="s">
        <v>51</v>
      </c>
      <c r="B19" s="210" t="s">
        <v>52</v>
      </c>
      <c r="C19" s="210"/>
      <c r="D19" s="344"/>
      <c r="E19" s="231">
        <v>1381132</v>
      </c>
      <c r="F19" s="231">
        <v>883019</v>
      </c>
      <c r="G19" s="220">
        <f>SUM(E19:F19)</f>
        <v>2264151</v>
      </c>
      <c r="H19" s="233">
        <v>295538</v>
      </c>
      <c r="I19" s="233">
        <f t="shared" si="1"/>
        <v>1178557</v>
      </c>
      <c r="J19" s="289">
        <f t="shared" si="2"/>
        <v>2559689</v>
      </c>
      <c r="K19" s="17"/>
      <c r="P19" s="179">
        <f>2264151+295538</f>
        <v>2559689</v>
      </c>
      <c r="Q19" s="75"/>
      <c r="R19" s="17"/>
    </row>
    <row r="20" spans="1:18" s="4" customFormat="1" ht="15.75" thickBot="1">
      <c r="A20" s="315" t="s">
        <v>53</v>
      </c>
      <c r="B20" s="316" t="s">
        <v>54</v>
      </c>
      <c r="C20" s="316" t="s">
        <v>55</v>
      </c>
      <c r="D20" s="350" t="s">
        <v>234</v>
      </c>
      <c r="E20" s="317">
        <f>SUM(E16:E19)</f>
        <v>44185318</v>
      </c>
      <c r="F20" s="317">
        <f>SUM(F16:F19)</f>
        <v>27631167</v>
      </c>
      <c r="G20" s="318">
        <f>SUM(G16:G19)</f>
        <v>71816485</v>
      </c>
      <c r="H20" s="319">
        <f>SUM(H16:H19)</f>
        <v>12043729</v>
      </c>
      <c r="I20" s="319">
        <f t="shared" si="1"/>
        <v>39674896</v>
      </c>
      <c r="J20" s="320">
        <f t="shared" si="2"/>
        <v>83860214</v>
      </c>
      <c r="K20" s="92"/>
      <c r="L20" s="25"/>
      <c r="M20" s="25"/>
      <c r="N20" s="25"/>
      <c r="O20" s="25"/>
      <c r="P20" s="196">
        <f>P16+P18+P19</f>
        <v>83860214</v>
      </c>
      <c r="Q20" s="77"/>
      <c r="R20" s="17"/>
    </row>
    <row r="21" spans="1:18" s="4" customFormat="1" ht="15.75" thickBot="1">
      <c r="A21" s="297" t="s">
        <v>56</v>
      </c>
      <c r="B21" s="246" t="s">
        <v>57</v>
      </c>
      <c r="C21" s="246"/>
      <c r="D21" s="351"/>
      <c r="E21" s="247">
        <v>140000</v>
      </c>
      <c r="F21" s="247">
        <v>60000</v>
      </c>
      <c r="G21" s="248">
        <f>SUM(E21:F21)</f>
        <v>200000</v>
      </c>
      <c r="H21" s="249"/>
      <c r="I21" s="249">
        <f t="shared" si="1"/>
        <v>60000</v>
      </c>
      <c r="J21" s="298">
        <f t="shared" si="2"/>
        <v>200000</v>
      </c>
      <c r="K21" s="93"/>
      <c r="L21" s="28"/>
      <c r="M21" s="28"/>
      <c r="N21" s="28"/>
      <c r="O21" s="28"/>
      <c r="P21" s="211">
        <v>200000</v>
      </c>
      <c r="Q21" s="213"/>
      <c r="R21" s="17"/>
    </row>
    <row r="22" spans="1:18" s="4" customFormat="1">
      <c r="A22" s="287" t="s">
        <v>58</v>
      </c>
      <c r="B22" s="210" t="s">
        <v>59</v>
      </c>
      <c r="C22" s="210"/>
      <c r="D22" s="344"/>
      <c r="E22" s="231">
        <v>340000</v>
      </c>
      <c r="F22" s="231">
        <v>60000</v>
      </c>
      <c r="G22" s="220">
        <f>SUM(E22:F22)</f>
        <v>400000</v>
      </c>
      <c r="H22" s="233"/>
      <c r="I22" s="233">
        <f t="shared" si="1"/>
        <v>60000</v>
      </c>
      <c r="J22" s="289">
        <f t="shared" si="2"/>
        <v>400000</v>
      </c>
      <c r="K22" s="88"/>
      <c r="L22" s="14"/>
      <c r="M22" s="14"/>
      <c r="N22" s="14"/>
      <c r="O22" s="14"/>
      <c r="P22" s="212">
        <v>400000</v>
      </c>
      <c r="Q22" s="214"/>
      <c r="R22" s="17"/>
    </row>
    <row r="23" spans="1:18" s="4" customFormat="1">
      <c r="A23" s="287" t="s">
        <v>60</v>
      </c>
      <c r="B23" s="210" t="s">
        <v>61</v>
      </c>
      <c r="C23" s="210"/>
      <c r="D23" s="344"/>
      <c r="E23" s="231"/>
      <c r="F23" s="231"/>
      <c r="G23" s="220">
        <f>SUM(E23:F23)</f>
        <v>0</v>
      </c>
      <c r="H23" s="233"/>
      <c r="I23" s="233">
        <f t="shared" si="1"/>
        <v>0</v>
      </c>
      <c r="J23" s="289">
        <f t="shared" si="2"/>
        <v>0</v>
      </c>
      <c r="K23" s="70">
        <f>F23*27%</f>
        <v>0</v>
      </c>
      <c r="L23" s="5">
        <f>G23*27%</f>
        <v>0</v>
      </c>
      <c r="M23" s="5">
        <f>H23*27%</f>
        <v>0</v>
      </c>
      <c r="N23" s="5">
        <f>J23*27%</f>
        <v>0</v>
      </c>
      <c r="O23" s="5">
        <f>K23*27%</f>
        <v>0</v>
      </c>
      <c r="P23" s="179"/>
      <c r="Q23" s="75"/>
      <c r="R23" s="17"/>
    </row>
    <row r="24" spans="1:18" s="4" customFormat="1" ht="15.75" thickBot="1">
      <c r="A24" s="295" t="s">
        <v>62</v>
      </c>
      <c r="B24" s="241" t="s">
        <v>63</v>
      </c>
      <c r="C24" s="241"/>
      <c r="D24" s="348"/>
      <c r="E24" s="242"/>
      <c r="F24" s="242"/>
      <c r="G24" s="243">
        <f>SUM(E24:F24)</f>
        <v>0</v>
      </c>
      <c r="H24" s="250">
        <v>1732862</v>
      </c>
      <c r="I24" s="250">
        <f t="shared" si="1"/>
        <v>1732862</v>
      </c>
      <c r="J24" s="299">
        <f t="shared" si="2"/>
        <v>1732862</v>
      </c>
      <c r="K24" s="17"/>
      <c r="P24" s="179"/>
      <c r="Q24" s="75"/>
      <c r="R24" s="17"/>
    </row>
    <row r="25" spans="1:18" s="4" customFormat="1">
      <c r="A25" s="251" t="s">
        <v>64</v>
      </c>
      <c r="B25" s="252" t="s">
        <v>65</v>
      </c>
      <c r="C25" s="252" t="s">
        <v>66</v>
      </c>
      <c r="D25" s="352" t="s">
        <v>235</v>
      </c>
      <c r="E25" s="253">
        <f>SUM(E21:E24)</f>
        <v>480000</v>
      </c>
      <c r="F25" s="253">
        <f>SUM(F21:F24)</f>
        <v>120000</v>
      </c>
      <c r="G25" s="254">
        <f>SUM(E25:F25)</f>
        <v>600000</v>
      </c>
      <c r="H25" s="255">
        <f>SUM(H22:H24)</f>
        <v>1732862</v>
      </c>
      <c r="I25" s="255">
        <f t="shared" si="1"/>
        <v>1852862</v>
      </c>
      <c r="J25" s="256">
        <f t="shared" si="2"/>
        <v>2332862</v>
      </c>
      <c r="K25" s="17"/>
      <c r="P25" s="195">
        <f>P22+P23+P24+P21</f>
        <v>600000</v>
      </c>
      <c r="Q25" s="75"/>
      <c r="R25" s="17"/>
    </row>
    <row r="26" spans="1:18" s="4" customFormat="1">
      <c r="A26" s="287" t="s">
        <v>67</v>
      </c>
      <c r="B26" s="210" t="s">
        <v>68</v>
      </c>
      <c r="C26" s="210"/>
      <c r="D26" s="344"/>
      <c r="E26" s="231"/>
      <c r="F26" s="231"/>
      <c r="G26" s="220"/>
      <c r="H26" s="240"/>
      <c r="I26" s="240">
        <f t="shared" si="1"/>
        <v>0</v>
      </c>
      <c r="J26" s="300">
        <f t="shared" si="2"/>
        <v>0</v>
      </c>
      <c r="K26" s="41"/>
      <c r="L26" s="21"/>
      <c r="M26" s="21"/>
      <c r="N26" s="21"/>
      <c r="O26" s="21"/>
      <c r="P26" s="195"/>
      <c r="Q26" s="76"/>
      <c r="R26" s="17"/>
    </row>
    <row r="27" spans="1:18" s="4" customFormat="1">
      <c r="A27" s="287" t="s">
        <v>69</v>
      </c>
      <c r="B27" s="210" t="s">
        <v>70</v>
      </c>
      <c r="C27" s="210"/>
      <c r="D27" s="344"/>
      <c r="E27" s="231">
        <v>2469833</v>
      </c>
      <c r="F27" s="231">
        <v>1530167</v>
      </c>
      <c r="G27" s="220">
        <f>SUM(E27:F27)</f>
        <v>4000000</v>
      </c>
      <c r="H27" s="233"/>
      <c r="I27" s="233">
        <f t="shared" si="1"/>
        <v>1530167</v>
      </c>
      <c r="J27" s="289">
        <f t="shared" si="2"/>
        <v>4000000</v>
      </c>
      <c r="K27" s="70">
        <f>F27*27%</f>
        <v>413145.09</v>
      </c>
      <c r="L27" s="5">
        <f>G27*27%</f>
        <v>1080000</v>
      </c>
      <c r="M27" s="5">
        <f>H27*27%</f>
        <v>0</v>
      </c>
      <c r="N27" s="5">
        <f>J27*27%</f>
        <v>1080000</v>
      </c>
      <c r="O27" s="5">
        <f>K27*27%</f>
        <v>111549.17430000001</v>
      </c>
      <c r="P27" s="179">
        <v>4000000</v>
      </c>
      <c r="Q27" s="75"/>
      <c r="R27" s="17"/>
    </row>
    <row r="28" spans="1:18" s="4" customFormat="1">
      <c r="A28" s="287" t="s">
        <v>71</v>
      </c>
      <c r="B28" s="210" t="s">
        <v>72</v>
      </c>
      <c r="C28" s="210"/>
      <c r="D28" s="344"/>
      <c r="E28" s="231">
        <v>1500000</v>
      </c>
      <c r="F28" s="231">
        <v>1500000</v>
      </c>
      <c r="G28" s="220">
        <f>SUM(E28:F28)</f>
        <v>3000000</v>
      </c>
      <c r="H28" s="233"/>
      <c r="I28" s="233">
        <f t="shared" si="1"/>
        <v>1500000</v>
      </c>
      <c r="J28" s="289">
        <f t="shared" si="2"/>
        <v>3000000</v>
      </c>
      <c r="K28" s="92"/>
      <c r="L28" s="25"/>
      <c r="M28" s="25"/>
      <c r="N28" s="25"/>
      <c r="O28" s="25"/>
      <c r="P28" s="179">
        <v>3000000</v>
      </c>
      <c r="Q28" s="77"/>
      <c r="R28" s="17"/>
    </row>
    <row r="29" spans="1:18" s="4" customFormat="1">
      <c r="A29" s="287" t="s">
        <v>73</v>
      </c>
      <c r="B29" s="210" t="s">
        <v>74</v>
      </c>
      <c r="C29" s="210"/>
      <c r="D29" s="344"/>
      <c r="E29" s="231"/>
      <c r="F29" s="231"/>
      <c r="G29" s="220">
        <f>SUM(E29:F29)</f>
        <v>0</v>
      </c>
      <c r="H29" s="233"/>
      <c r="I29" s="233">
        <f t="shared" si="1"/>
        <v>0</v>
      </c>
      <c r="J29" s="289">
        <f t="shared" si="2"/>
        <v>0</v>
      </c>
      <c r="K29" s="17"/>
      <c r="P29" s="179"/>
      <c r="R29" s="17"/>
    </row>
    <row r="30" spans="1:18" s="4" customFormat="1">
      <c r="A30" s="287" t="s">
        <v>75</v>
      </c>
      <c r="B30" s="210" t="s">
        <v>76</v>
      </c>
      <c r="C30" s="210"/>
      <c r="D30" s="344"/>
      <c r="E30" s="231">
        <v>1100000</v>
      </c>
      <c r="F30" s="231">
        <v>1000000</v>
      </c>
      <c r="G30" s="220">
        <f>SUM(E30:F30)</f>
        <v>2100000</v>
      </c>
      <c r="H30" s="233"/>
      <c r="I30" s="233">
        <f t="shared" si="1"/>
        <v>1000000</v>
      </c>
      <c r="J30" s="289">
        <f t="shared" si="2"/>
        <v>2100000</v>
      </c>
      <c r="K30" s="17"/>
      <c r="P30" s="179">
        <v>2100000</v>
      </c>
      <c r="R30" s="17"/>
    </row>
    <row r="31" spans="1:18" s="4" customFormat="1" ht="15.75" thickBot="1">
      <c r="A31" s="302" t="s">
        <v>77</v>
      </c>
      <c r="B31" s="225" t="s">
        <v>78</v>
      </c>
      <c r="C31" s="225" t="s">
        <v>79</v>
      </c>
      <c r="D31" s="353" t="s">
        <v>236</v>
      </c>
      <c r="E31" s="258">
        <f>SUM(E27:E30)</f>
        <v>5069833</v>
      </c>
      <c r="F31" s="258">
        <f>SUM(F27:F30)</f>
        <v>4030167</v>
      </c>
      <c r="G31" s="259">
        <f>SUM(E31:F31)</f>
        <v>9100000</v>
      </c>
      <c r="H31" s="260">
        <f>SUM(H27:H30)</f>
        <v>0</v>
      </c>
      <c r="I31" s="260">
        <f t="shared" si="1"/>
        <v>4030167</v>
      </c>
      <c r="J31" s="303">
        <f t="shared" si="2"/>
        <v>9100000</v>
      </c>
      <c r="K31" s="17"/>
      <c r="P31" s="195">
        <f>P26+P27+P28+P29+P30</f>
        <v>9100000</v>
      </c>
      <c r="R31" s="17"/>
    </row>
    <row r="32" spans="1:18" s="4" customFormat="1">
      <c r="A32" s="304" t="s">
        <v>80</v>
      </c>
      <c r="B32" s="68" t="s">
        <v>81</v>
      </c>
      <c r="C32" s="68" t="s">
        <v>82</v>
      </c>
      <c r="D32" s="354"/>
      <c r="E32" s="69">
        <f>E25+E31</f>
        <v>5549833</v>
      </c>
      <c r="F32" s="69">
        <f>F25+F31</f>
        <v>4150167</v>
      </c>
      <c r="G32" s="264">
        <f>G25+G31</f>
        <v>9700000</v>
      </c>
      <c r="H32" s="262">
        <f>H25+H31</f>
        <v>1732862</v>
      </c>
      <c r="I32" s="262">
        <f t="shared" si="1"/>
        <v>5883029</v>
      </c>
      <c r="J32" s="305">
        <f t="shared" si="2"/>
        <v>11432862</v>
      </c>
      <c r="K32" s="159">
        <f>K23+K31</f>
        <v>0</v>
      </c>
      <c r="L32" s="94">
        <f>L23+L31</f>
        <v>0</v>
      </c>
      <c r="M32" s="94">
        <f>M23+M31</f>
        <v>0</v>
      </c>
      <c r="N32" s="94">
        <f>N23+N31</f>
        <v>0</v>
      </c>
      <c r="O32" s="94">
        <f>O23+O31</f>
        <v>0</v>
      </c>
      <c r="P32" s="198">
        <f>P25+P31</f>
        <v>9700000</v>
      </c>
      <c r="Q32" s="21"/>
      <c r="R32" s="17"/>
    </row>
    <row r="33" spans="1:19" s="4" customFormat="1">
      <c r="A33" s="287" t="s">
        <v>83</v>
      </c>
      <c r="B33" s="210" t="s">
        <v>84</v>
      </c>
      <c r="C33" s="210" t="s">
        <v>85</v>
      </c>
      <c r="D33" s="344" t="s">
        <v>237</v>
      </c>
      <c r="E33" s="231">
        <v>2650000</v>
      </c>
      <c r="F33" s="231">
        <v>1250000</v>
      </c>
      <c r="G33" s="220">
        <f>SUM(E33:F33)</f>
        <v>3900000</v>
      </c>
      <c r="H33" s="245"/>
      <c r="I33" s="245">
        <f t="shared" si="1"/>
        <v>1250000</v>
      </c>
      <c r="J33" s="366">
        <f t="shared" si="2"/>
        <v>3900000</v>
      </c>
      <c r="K33" s="160">
        <f>F33*18%</f>
        <v>225000</v>
      </c>
      <c r="L33" s="64">
        <f>G33*18%</f>
        <v>702000</v>
      </c>
      <c r="M33" s="64">
        <f>H33*18%</f>
        <v>0</v>
      </c>
      <c r="N33" s="64">
        <f>J33*18%</f>
        <v>702000</v>
      </c>
      <c r="O33" s="64">
        <f>K33*18%</f>
        <v>40500</v>
      </c>
      <c r="P33" s="199">
        <v>3900000</v>
      </c>
      <c r="Q33" s="83"/>
      <c r="R33" s="17"/>
    </row>
    <row r="34" spans="1:19" s="4" customFormat="1">
      <c r="A34" s="287" t="s">
        <v>83</v>
      </c>
      <c r="B34" s="210" t="s">
        <v>87</v>
      </c>
      <c r="C34" s="210" t="s">
        <v>88</v>
      </c>
      <c r="D34" s="344" t="s">
        <v>238</v>
      </c>
      <c r="E34" s="231">
        <v>1600000</v>
      </c>
      <c r="F34" s="231">
        <v>2200000</v>
      </c>
      <c r="G34" s="220">
        <f>SUM(E34:F34)</f>
        <v>3800000</v>
      </c>
      <c r="H34" s="233"/>
      <c r="I34" s="233">
        <f t="shared" si="1"/>
        <v>2200000</v>
      </c>
      <c r="J34" s="289">
        <f t="shared" si="2"/>
        <v>3800000</v>
      </c>
      <c r="K34" s="70">
        <f>F34*27%</f>
        <v>594000</v>
      </c>
      <c r="L34" s="5">
        <f>G34*27%</f>
        <v>1026000.0000000001</v>
      </c>
      <c r="M34" s="5">
        <f>H34*27%</f>
        <v>0</v>
      </c>
      <c r="N34" s="5">
        <f>J34*27%</f>
        <v>1026000.0000000001</v>
      </c>
      <c r="O34" s="5">
        <f>K34*27%</f>
        <v>160380</v>
      </c>
      <c r="P34" s="179">
        <v>3800000</v>
      </c>
      <c r="R34" s="17"/>
    </row>
    <row r="35" spans="1:19" s="4" customFormat="1">
      <c r="A35" s="304" t="s">
        <v>86</v>
      </c>
      <c r="B35" s="68" t="s">
        <v>90</v>
      </c>
      <c r="C35" s="68" t="s">
        <v>91</v>
      </c>
      <c r="D35" s="354"/>
      <c r="E35" s="69">
        <f>SUM(E33:E34)</f>
        <v>4250000</v>
      </c>
      <c r="F35" s="69">
        <f>SUM(F33:F34)</f>
        <v>3450000</v>
      </c>
      <c r="G35" s="264">
        <f t="shared" ref="G35:G40" si="3">E35+F35</f>
        <v>7700000</v>
      </c>
      <c r="H35" s="262">
        <f>SUM(H33:H34)</f>
        <v>0</v>
      </c>
      <c r="I35" s="262">
        <f t="shared" si="1"/>
        <v>3450000</v>
      </c>
      <c r="J35" s="305">
        <f t="shared" si="2"/>
        <v>7700000</v>
      </c>
      <c r="K35" s="117">
        <f>SUM(K33:K34)</f>
        <v>819000</v>
      </c>
      <c r="L35" s="66">
        <f>SUM(L33:L34)</f>
        <v>1728000</v>
      </c>
      <c r="M35" s="66">
        <f>SUM(M33:M34)</f>
        <v>0</v>
      </c>
      <c r="N35" s="66">
        <f>SUM(N33:N34)</f>
        <v>1728000</v>
      </c>
      <c r="O35" s="66">
        <f>SUM(O33:O34)</f>
        <v>200880</v>
      </c>
      <c r="P35" s="200">
        <f>P33+P34</f>
        <v>7700000</v>
      </c>
      <c r="R35" s="17"/>
    </row>
    <row r="36" spans="1:19" s="4" customFormat="1">
      <c r="A36" s="287" t="s">
        <v>89</v>
      </c>
      <c r="B36" s="210" t="s">
        <v>93</v>
      </c>
      <c r="C36" s="210"/>
      <c r="D36" s="344"/>
      <c r="E36" s="231">
        <v>719859</v>
      </c>
      <c r="F36" s="231">
        <v>719860</v>
      </c>
      <c r="G36" s="220">
        <f t="shared" si="3"/>
        <v>1439719</v>
      </c>
      <c r="H36" s="245"/>
      <c r="I36" s="245">
        <f t="shared" si="1"/>
        <v>719860</v>
      </c>
      <c r="J36" s="366">
        <f t="shared" si="2"/>
        <v>1439719</v>
      </c>
      <c r="K36" s="160">
        <f>F36*27%</f>
        <v>194362.2</v>
      </c>
      <c r="L36" s="64">
        <f>G36*27%</f>
        <v>388724.13</v>
      </c>
      <c r="M36" s="64">
        <f>H36*27%</f>
        <v>0</v>
      </c>
      <c r="N36" s="64">
        <f>J36*27%</f>
        <v>388724.13</v>
      </c>
      <c r="O36" s="64">
        <f>K36*27%</f>
        <v>52477.794000000009</v>
      </c>
      <c r="P36" s="199">
        <v>1439719</v>
      </c>
      <c r="Q36" s="83"/>
      <c r="R36" s="92"/>
    </row>
    <row r="37" spans="1:19" s="4" customFormat="1">
      <c r="A37" s="287"/>
      <c r="B37" s="210" t="s">
        <v>212</v>
      </c>
      <c r="C37" s="210"/>
      <c r="D37" s="344"/>
      <c r="E37" s="231">
        <v>940000</v>
      </c>
      <c r="F37" s="231">
        <v>940000</v>
      </c>
      <c r="G37" s="220">
        <f t="shared" si="3"/>
        <v>1880000</v>
      </c>
      <c r="H37" s="245">
        <v>1814581</v>
      </c>
      <c r="I37" s="245">
        <f t="shared" si="1"/>
        <v>2754581</v>
      </c>
      <c r="J37" s="366">
        <f t="shared" ref="J37:J67" si="4">G37+H37</f>
        <v>3694581</v>
      </c>
      <c r="K37" s="160"/>
      <c r="L37" s="64"/>
      <c r="M37" s="64"/>
      <c r="N37" s="64"/>
      <c r="O37" s="64"/>
      <c r="P37" s="199">
        <v>1880000</v>
      </c>
      <c r="Q37" s="83"/>
      <c r="R37" s="208"/>
      <c r="S37" s="209"/>
    </row>
    <row r="38" spans="1:19" s="4" customFormat="1">
      <c r="A38" s="287" t="s">
        <v>92</v>
      </c>
      <c r="B38" s="210" t="s">
        <v>206</v>
      </c>
      <c r="C38" s="210"/>
      <c r="D38" s="344"/>
      <c r="E38" s="231">
        <v>95589</v>
      </c>
      <c r="F38" s="231">
        <v>95589</v>
      </c>
      <c r="G38" s="220">
        <f t="shared" si="3"/>
        <v>191178</v>
      </c>
      <c r="H38" s="233"/>
      <c r="I38" s="233">
        <f t="shared" si="1"/>
        <v>95589</v>
      </c>
      <c r="J38" s="289">
        <f t="shared" si="4"/>
        <v>191178</v>
      </c>
      <c r="K38" s="17"/>
      <c r="P38" s="199">
        <v>191178</v>
      </c>
      <c r="Q38" s="207"/>
      <c r="R38" s="210"/>
      <c r="S38" s="17"/>
    </row>
    <row r="39" spans="1:19" s="4" customFormat="1">
      <c r="A39" s="287" t="s">
        <v>94</v>
      </c>
      <c r="B39" s="210" t="s">
        <v>97</v>
      </c>
      <c r="C39" s="210"/>
      <c r="D39" s="344"/>
      <c r="E39" s="231">
        <v>1160194</v>
      </c>
      <c r="F39" s="231">
        <v>1160194</v>
      </c>
      <c r="G39" s="220">
        <f t="shared" si="3"/>
        <v>2320388</v>
      </c>
      <c r="H39" s="233"/>
      <c r="I39" s="233">
        <f t="shared" si="1"/>
        <v>1160194</v>
      </c>
      <c r="J39" s="289">
        <f t="shared" si="4"/>
        <v>2320388</v>
      </c>
      <c r="K39" s="17"/>
      <c r="P39" s="199">
        <v>2320388</v>
      </c>
      <c r="R39" s="88"/>
    </row>
    <row r="40" spans="1:19" s="4" customFormat="1">
      <c r="A40" s="287" t="s">
        <v>96</v>
      </c>
      <c r="B40" s="210" t="s">
        <v>99</v>
      </c>
      <c r="C40" s="210"/>
      <c r="D40" s="344"/>
      <c r="E40" s="231">
        <v>166038</v>
      </c>
      <c r="F40" s="231">
        <v>166038</v>
      </c>
      <c r="G40" s="220">
        <f t="shared" si="3"/>
        <v>332076</v>
      </c>
      <c r="H40" s="233"/>
      <c r="I40" s="233">
        <f t="shared" si="1"/>
        <v>166038</v>
      </c>
      <c r="J40" s="289">
        <f t="shared" si="4"/>
        <v>332076</v>
      </c>
      <c r="K40" s="17"/>
      <c r="P40" s="199">
        <v>332076</v>
      </c>
      <c r="R40" s="17"/>
    </row>
    <row r="41" spans="1:19" s="4" customFormat="1">
      <c r="A41" s="321" t="s">
        <v>98</v>
      </c>
      <c r="B41" s="322" t="s">
        <v>101</v>
      </c>
      <c r="C41" s="322" t="s">
        <v>102</v>
      </c>
      <c r="D41" s="355" t="s">
        <v>239</v>
      </c>
      <c r="E41" s="323">
        <f>SUM(E36:E40)</f>
        <v>3081680</v>
      </c>
      <c r="F41" s="323">
        <f>SUM(F36:F40)</f>
        <v>3081681</v>
      </c>
      <c r="G41" s="323">
        <f>SUM(G36:G40)</f>
        <v>6163361</v>
      </c>
      <c r="H41" s="215">
        <f>SUM(H36:H40)</f>
        <v>1814581</v>
      </c>
      <c r="I41" s="215">
        <f t="shared" si="1"/>
        <v>4896262</v>
      </c>
      <c r="J41" s="324">
        <f t="shared" si="4"/>
        <v>7977942</v>
      </c>
      <c r="K41" s="19"/>
      <c r="L41" s="20"/>
      <c r="M41" s="20"/>
      <c r="N41" s="20"/>
      <c r="O41" s="20"/>
      <c r="P41" s="200">
        <f>P36+P37+P38+P39+P40</f>
        <v>6163361</v>
      </c>
      <c r="R41" s="17"/>
    </row>
    <row r="42" spans="1:19" s="4" customFormat="1">
      <c r="A42" s="287" t="s">
        <v>100</v>
      </c>
      <c r="B42" s="210" t="s">
        <v>107</v>
      </c>
      <c r="C42" s="210" t="s">
        <v>108</v>
      </c>
      <c r="D42" s="344" t="s">
        <v>241</v>
      </c>
      <c r="E42" s="231">
        <v>600000</v>
      </c>
      <c r="F42" s="231"/>
      <c r="G42" s="220">
        <f>SUM(E42:F42)</f>
        <v>600000</v>
      </c>
      <c r="H42" s="257"/>
      <c r="I42" s="257">
        <f t="shared" si="1"/>
        <v>0</v>
      </c>
      <c r="J42" s="301">
        <f t="shared" si="4"/>
        <v>600000</v>
      </c>
      <c r="K42" s="161">
        <f>F42*27%</f>
        <v>0</v>
      </c>
      <c r="L42" s="96">
        <f>G42*27%</f>
        <v>162000</v>
      </c>
      <c r="M42" s="96">
        <f>H42*27%</f>
        <v>0</v>
      </c>
      <c r="N42" s="96">
        <f>J42*27%</f>
        <v>162000</v>
      </c>
      <c r="O42" s="96">
        <f>K42*27%</f>
        <v>0</v>
      </c>
      <c r="P42" s="201">
        <v>600000</v>
      </c>
      <c r="Q42" s="79"/>
      <c r="R42" s="17"/>
    </row>
    <row r="43" spans="1:19" s="4" customFormat="1">
      <c r="A43" s="287" t="s">
        <v>103</v>
      </c>
      <c r="B43" s="210" t="s">
        <v>110</v>
      </c>
      <c r="C43" s="210" t="s">
        <v>111</v>
      </c>
      <c r="D43" s="344" t="s">
        <v>242</v>
      </c>
      <c r="E43" s="231">
        <v>1475000</v>
      </c>
      <c r="F43" s="231">
        <v>1475000</v>
      </c>
      <c r="G43" s="220">
        <f>SUM(E43:F43)</f>
        <v>2950000</v>
      </c>
      <c r="H43" s="233"/>
      <c r="I43" s="233">
        <f t="shared" si="1"/>
        <v>1475000</v>
      </c>
      <c r="J43" s="289">
        <f t="shared" si="4"/>
        <v>2950000</v>
      </c>
      <c r="K43" s="17"/>
      <c r="P43" s="201">
        <v>2950000</v>
      </c>
      <c r="Q43" s="83"/>
      <c r="R43" s="17"/>
    </row>
    <row r="44" spans="1:19" s="89" customFormat="1">
      <c r="A44" s="291" t="s">
        <v>106</v>
      </c>
      <c r="B44" s="230" t="s">
        <v>201</v>
      </c>
      <c r="C44" s="230" t="s">
        <v>117</v>
      </c>
      <c r="D44" s="346" t="s">
        <v>244</v>
      </c>
      <c r="E44" s="236">
        <v>5000000</v>
      </c>
      <c r="F44" s="236"/>
      <c r="G44" s="237">
        <f>SUM(E44:F44)</f>
        <v>5000000</v>
      </c>
      <c r="H44" s="238"/>
      <c r="I44" s="238">
        <f t="shared" si="1"/>
        <v>0</v>
      </c>
      <c r="J44" s="292">
        <f t="shared" si="4"/>
        <v>5000000</v>
      </c>
      <c r="K44" s="90"/>
      <c r="P44" s="194">
        <v>5000000</v>
      </c>
      <c r="Q44" s="97"/>
      <c r="R44" s="90"/>
    </row>
    <row r="45" spans="1:19" s="4" customFormat="1">
      <c r="A45" s="287" t="s">
        <v>109</v>
      </c>
      <c r="B45" s="210" t="s">
        <v>119</v>
      </c>
      <c r="C45" s="210" t="s">
        <v>120</v>
      </c>
      <c r="D45" s="344" t="s">
        <v>245</v>
      </c>
      <c r="E45" s="231">
        <v>3346500</v>
      </c>
      <c r="F45" s="231">
        <v>3346500</v>
      </c>
      <c r="G45" s="220">
        <f>SUM(E45:F45)</f>
        <v>6693000</v>
      </c>
      <c r="H45" s="233">
        <f>57392250+589280</f>
        <v>57981530</v>
      </c>
      <c r="I45" s="233">
        <f t="shared" si="1"/>
        <v>61328030</v>
      </c>
      <c r="J45" s="289">
        <f t="shared" si="4"/>
        <v>64674530</v>
      </c>
      <c r="K45" s="70">
        <f>F45*27%</f>
        <v>903555.00000000012</v>
      </c>
      <c r="L45" s="5">
        <f>G45*27%</f>
        <v>1807110.0000000002</v>
      </c>
      <c r="M45" s="5">
        <f>H45*27%</f>
        <v>15655013.100000001</v>
      </c>
      <c r="N45" s="5">
        <f>J45*27%</f>
        <v>17462123.100000001</v>
      </c>
      <c r="O45" s="5">
        <f>K45*27%</f>
        <v>243959.85000000003</v>
      </c>
      <c r="P45" s="179">
        <v>6693000</v>
      </c>
      <c r="Q45" s="83"/>
      <c r="R45" s="17"/>
    </row>
    <row r="46" spans="1:19" s="4" customFormat="1">
      <c r="A46" s="287" t="s">
        <v>112</v>
      </c>
      <c r="B46" s="210" t="s">
        <v>122</v>
      </c>
      <c r="C46" s="210" t="s">
        <v>120</v>
      </c>
      <c r="D46" s="344"/>
      <c r="E46" s="231"/>
      <c r="F46" s="231"/>
      <c r="G46" s="220">
        <f>SUM(E46:F46)</f>
        <v>0</v>
      </c>
      <c r="H46" s="233"/>
      <c r="I46" s="233">
        <f t="shared" si="1"/>
        <v>0</v>
      </c>
      <c r="J46" s="289">
        <f t="shared" si="4"/>
        <v>0</v>
      </c>
      <c r="K46" s="17"/>
      <c r="P46" s="179"/>
      <c r="Q46" s="83"/>
      <c r="R46" s="70"/>
    </row>
    <row r="47" spans="1:19" s="4" customFormat="1">
      <c r="A47" s="304" t="s">
        <v>115</v>
      </c>
      <c r="B47" s="68" t="s">
        <v>216</v>
      </c>
      <c r="C47" s="68" t="s">
        <v>125</v>
      </c>
      <c r="D47" s="354"/>
      <c r="E47" s="69">
        <f>E41+E43+E44+E45+E46+E42</f>
        <v>13503180</v>
      </c>
      <c r="F47" s="69">
        <f>F41+F43+F44+F45+F46+F42</f>
        <v>7903181</v>
      </c>
      <c r="G47" s="69">
        <f>G41+G43+G44+G45+G46+G42</f>
        <v>21406361</v>
      </c>
      <c r="H47" s="262">
        <f>H41+H43+H44+H45+H46+H42</f>
        <v>59796111</v>
      </c>
      <c r="I47" s="262">
        <f t="shared" si="1"/>
        <v>67699292</v>
      </c>
      <c r="J47" s="305">
        <f t="shared" si="4"/>
        <v>81202472</v>
      </c>
      <c r="K47" s="19"/>
      <c r="L47" s="20"/>
      <c r="M47" s="20"/>
      <c r="N47" s="20"/>
      <c r="O47" s="20"/>
      <c r="P47" s="200">
        <f>P42+P43+P44+P45+P46+P41</f>
        <v>21406361</v>
      </c>
      <c r="Q47" s="83"/>
      <c r="R47" s="17"/>
    </row>
    <row r="48" spans="1:19" s="4" customFormat="1">
      <c r="A48" s="293" t="s">
        <v>118</v>
      </c>
      <c r="B48" s="239" t="s">
        <v>127</v>
      </c>
      <c r="C48" s="239" t="s">
        <v>128</v>
      </c>
      <c r="D48" s="347" t="s">
        <v>248</v>
      </c>
      <c r="E48" s="220">
        <v>5090640</v>
      </c>
      <c r="F48" s="220">
        <v>600000</v>
      </c>
      <c r="G48" s="220">
        <f>E48+F48</f>
        <v>5690640</v>
      </c>
      <c r="H48" s="245">
        <v>120000</v>
      </c>
      <c r="I48" s="245">
        <f t="shared" si="1"/>
        <v>720000</v>
      </c>
      <c r="J48" s="366">
        <f t="shared" si="4"/>
        <v>5810640</v>
      </c>
      <c r="K48" s="95"/>
      <c r="L48" s="83"/>
      <c r="M48" s="83"/>
      <c r="N48" s="83"/>
      <c r="O48" s="83"/>
      <c r="P48" s="199">
        <v>5690640</v>
      </c>
      <c r="Q48" s="83"/>
      <c r="R48" s="17"/>
    </row>
    <row r="49" spans="1:19" s="21" customFormat="1">
      <c r="A49" s="287" t="s">
        <v>121</v>
      </c>
      <c r="B49" s="210" t="s">
        <v>130</v>
      </c>
      <c r="C49" s="210" t="s">
        <v>131</v>
      </c>
      <c r="D49" s="344" t="s">
        <v>246</v>
      </c>
      <c r="E49" s="231">
        <v>3645859</v>
      </c>
      <c r="F49" s="231">
        <v>3070978</v>
      </c>
      <c r="G49" s="220">
        <f>E49+F49</f>
        <v>6716837</v>
      </c>
      <c r="H49" s="240">
        <f>489937+467873</f>
        <v>957810</v>
      </c>
      <c r="I49" s="240">
        <f t="shared" si="1"/>
        <v>4028788</v>
      </c>
      <c r="J49" s="300">
        <f t="shared" si="4"/>
        <v>7674647</v>
      </c>
      <c r="K49" s="24">
        <f>K47+K41+K35+K23</f>
        <v>819000</v>
      </c>
      <c r="L49" s="22">
        <f>L47+L41+L35+L23</f>
        <v>1728000</v>
      </c>
      <c r="M49" s="22">
        <f>M47+M41+M35+M23</f>
        <v>0</v>
      </c>
      <c r="N49" s="22">
        <f>N47+N41+N35+N23</f>
        <v>1728000</v>
      </c>
      <c r="O49" s="22">
        <f>O47+O41+O35+O23</f>
        <v>200880</v>
      </c>
      <c r="P49" s="195">
        <v>6716837</v>
      </c>
      <c r="Q49" s="83"/>
      <c r="R49" s="41"/>
    </row>
    <row r="50" spans="1:19" s="4" customFormat="1">
      <c r="A50" s="287" t="s">
        <v>123</v>
      </c>
      <c r="B50" s="210" t="s">
        <v>133</v>
      </c>
      <c r="C50" s="210" t="s">
        <v>134</v>
      </c>
      <c r="D50" s="344" t="s">
        <v>247</v>
      </c>
      <c r="E50" s="231"/>
      <c r="F50" s="231"/>
      <c r="G50" s="220">
        <f>E50+F50</f>
        <v>0</v>
      </c>
      <c r="H50" s="233"/>
      <c r="I50" s="233">
        <f t="shared" si="1"/>
        <v>0</v>
      </c>
      <c r="J50" s="289">
        <f t="shared" si="4"/>
        <v>0</v>
      </c>
      <c r="K50" s="17"/>
      <c r="P50" s="179"/>
      <c r="Q50" s="83"/>
      <c r="R50" s="17"/>
    </row>
    <row r="51" spans="1:19" s="4" customFormat="1" ht="23.25">
      <c r="A51" s="287" t="s">
        <v>126</v>
      </c>
      <c r="B51" s="261" t="s">
        <v>136</v>
      </c>
      <c r="C51" s="210" t="s">
        <v>137</v>
      </c>
      <c r="D51" s="344"/>
      <c r="E51" s="231"/>
      <c r="F51" s="231"/>
      <c r="G51" s="220">
        <f>E51+F51</f>
        <v>0</v>
      </c>
      <c r="H51" s="233"/>
      <c r="I51" s="233">
        <f t="shared" si="1"/>
        <v>0</v>
      </c>
      <c r="J51" s="289">
        <f t="shared" si="4"/>
        <v>0</v>
      </c>
      <c r="K51" s="17"/>
      <c r="P51" s="179"/>
      <c r="Q51" s="83"/>
      <c r="R51" s="17"/>
    </row>
    <row r="52" spans="1:19" s="4" customFormat="1" ht="15.75" thickBot="1">
      <c r="A52" s="302" t="s">
        <v>129</v>
      </c>
      <c r="B52" s="225" t="s">
        <v>139</v>
      </c>
      <c r="C52" s="225" t="s">
        <v>140</v>
      </c>
      <c r="D52" s="353" t="s">
        <v>249</v>
      </c>
      <c r="E52" s="258">
        <f>SUM(E49:E51)</f>
        <v>3645859</v>
      </c>
      <c r="F52" s="258">
        <f>SUM(F49:F51)</f>
        <v>3070978</v>
      </c>
      <c r="G52" s="259">
        <f>SUM(G49:G51)</f>
        <v>6716837</v>
      </c>
      <c r="H52" s="260">
        <f>SUM(H49:H51)</f>
        <v>957810</v>
      </c>
      <c r="I52" s="260">
        <f t="shared" si="1"/>
        <v>4028788</v>
      </c>
      <c r="J52" s="303">
        <f t="shared" si="4"/>
        <v>7674647</v>
      </c>
      <c r="K52" s="17"/>
      <c r="P52" s="179">
        <f>P49+P50+P51</f>
        <v>6716837</v>
      </c>
      <c r="Q52" s="83"/>
      <c r="R52" s="17"/>
    </row>
    <row r="53" spans="1:19" s="4" customFormat="1">
      <c r="A53" s="304" t="s">
        <v>132</v>
      </c>
      <c r="B53" s="68" t="s">
        <v>142</v>
      </c>
      <c r="C53" s="68" t="s">
        <v>143</v>
      </c>
      <c r="D53" s="354"/>
      <c r="E53" s="69">
        <f>E52+E48+E47+E35+E32</f>
        <v>32039512</v>
      </c>
      <c r="F53" s="69">
        <f>F52+F48+F47+F35+F32</f>
        <v>19174326</v>
      </c>
      <c r="G53" s="69">
        <f>G52+G48+G47+G35+G32</f>
        <v>51213838</v>
      </c>
      <c r="H53" s="262">
        <f>H52+H48+H47+H35+H32</f>
        <v>62606783</v>
      </c>
      <c r="I53" s="262">
        <f t="shared" si="1"/>
        <v>81781109</v>
      </c>
      <c r="J53" s="305">
        <f t="shared" si="4"/>
        <v>113820621</v>
      </c>
      <c r="K53" s="95"/>
      <c r="L53" s="83"/>
      <c r="M53" s="83"/>
      <c r="N53" s="83"/>
      <c r="O53" s="83"/>
      <c r="P53" s="199">
        <f>P32+P35+P47+P48+P52</f>
        <v>51213838</v>
      </c>
      <c r="Q53" s="83"/>
      <c r="R53" s="70"/>
    </row>
    <row r="54" spans="1:19" s="116" customFormat="1">
      <c r="A54" s="325"/>
      <c r="B54" s="326" t="s">
        <v>202</v>
      </c>
      <c r="C54" s="326" t="s">
        <v>146</v>
      </c>
      <c r="D54" s="356"/>
      <c r="E54" s="327"/>
      <c r="F54" s="327"/>
      <c r="G54" s="327">
        <f>SUM(E54:F54)</f>
        <v>0</v>
      </c>
      <c r="H54" s="269"/>
      <c r="I54" s="269">
        <f t="shared" si="1"/>
        <v>0</v>
      </c>
      <c r="J54" s="328">
        <f t="shared" si="4"/>
        <v>0</v>
      </c>
      <c r="K54" s="113"/>
      <c r="L54" s="114"/>
      <c r="M54" s="114"/>
      <c r="N54" s="114"/>
      <c r="O54" s="114"/>
      <c r="P54" s="202"/>
      <c r="Q54" s="114"/>
      <c r="R54" s="115"/>
    </row>
    <row r="55" spans="1:19" s="21" customFormat="1">
      <c r="A55" s="329" t="s">
        <v>135</v>
      </c>
      <c r="B55" s="221" t="s">
        <v>148</v>
      </c>
      <c r="C55" s="221" t="s">
        <v>149</v>
      </c>
      <c r="D55" s="357" t="s">
        <v>251</v>
      </c>
      <c r="E55" s="330">
        <v>3937008</v>
      </c>
      <c r="F55" s="330"/>
      <c r="G55" s="327">
        <f>E55+F55</f>
        <v>3937008</v>
      </c>
      <c r="H55" s="269"/>
      <c r="I55" s="269">
        <f t="shared" si="1"/>
        <v>0</v>
      </c>
      <c r="J55" s="328">
        <f t="shared" si="4"/>
        <v>3937008</v>
      </c>
      <c r="K55" s="98"/>
      <c r="L55" s="99"/>
      <c r="M55" s="99"/>
      <c r="N55" s="99"/>
      <c r="O55" s="99"/>
      <c r="P55" s="203">
        <v>3937008</v>
      </c>
      <c r="Q55" s="99"/>
      <c r="R55" s="41"/>
    </row>
    <row r="56" spans="1:19" s="21" customFormat="1">
      <c r="A56" s="329" t="s">
        <v>138</v>
      </c>
      <c r="B56" s="221" t="s">
        <v>151</v>
      </c>
      <c r="C56" s="221" t="s">
        <v>152</v>
      </c>
      <c r="D56" s="357" t="s">
        <v>258</v>
      </c>
      <c r="E56" s="330">
        <v>1062992</v>
      </c>
      <c r="F56" s="330"/>
      <c r="G56" s="327">
        <f>E56+F56</f>
        <v>1062992</v>
      </c>
      <c r="H56" s="269"/>
      <c r="I56" s="269">
        <f t="shared" si="1"/>
        <v>0</v>
      </c>
      <c r="J56" s="328">
        <f t="shared" si="4"/>
        <v>1062992</v>
      </c>
      <c r="K56" s="98"/>
      <c r="L56" s="99"/>
      <c r="M56" s="99"/>
      <c r="N56" s="99"/>
      <c r="O56" s="99"/>
      <c r="P56" s="203">
        <v>1062992</v>
      </c>
      <c r="Q56" s="99"/>
      <c r="R56" s="41"/>
    </row>
    <row r="57" spans="1:19" s="4" customFormat="1" ht="15.75" thickBot="1">
      <c r="A57" s="306" t="s">
        <v>141</v>
      </c>
      <c r="B57" s="276" t="s">
        <v>154</v>
      </c>
      <c r="C57" s="276" t="s">
        <v>155</v>
      </c>
      <c r="D57" s="358"/>
      <c r="E57" s="277">
        <f>SUM(E54:E56)</f>
        <v>5000000</v>
      </c>
      <c r="F57" s="277">
        <f>SUM(F55:F56)</f>
        <v>0</v>
      </c>
      <c r="G57" s="277">
        <f>SUM(G54:G56)</f>
        <v>5000000</v>
      </c>
      <c r="H57" s="277">
        <f>SUM(H55:H56)</f>
        <v>0</v>
      </c>
      <c r="I57" s="277">
        <f t="shared" si="1"/>
        <v>0</v>
      </c>
      <c r="J57" s="307">
        <f t="shared" si="4"/>
        <v>5000000</v>
      </c>
      <c r="K57" s="17"/>
      <c r="P57" s="179">
        <f>P55+P56</f>
        <v>5000000</v>
      </c>
      <c r="Q57" s="83"/>
      <c r="R57" s="17"/>
    </row>
    <row r="58" spans="1:19" s="101" customFormat="1" ht="16.5" thickBot="1">
      <c r="A58" s="271" t="s">
        <v>144</v>
      </c>
      <c r="B58" s="272" t="s">
        <v>157</v>
      </c>
      <c r="C58" s="272" t="s">
        <v>158</v>
      </c>
      <c r="D58" s="359"/>
      <c r="E58" s="274">
        <f>E57+E53+E20+E15</f>
        <v>315104930</v>
      </c>
      <c r="F58" s="273">
        <f>F57+F53+F20+F15</f>
        <v>191816492</v>
      </c>
      <c r="G58" s="273">
        <f>G57+G53+G20+G15</f>
        <v>506921422</v>
      </c>
      <c r="H58" s="274">
        <f>H57+H53+H20+H15</f>
        <v>144833413</v>
      </c>
      <c r="I58" s="274">
        <f t="shared" si="1"/>
        <v>336649905</v>
      </c>
      <c r="J58" s="275">
        <f t="shared" si="4"/>
        <v>651754835</v>
      </c>
      <c r="K58" s="100"/>
      <c r="P58" s="204">
        <f>P15+P20+P53-H15-H20+P57</f>
        <v>506921422</v>
      </c>
      <c r="Q58" s="102"/>
      <c r="R58" s="100"/>
    </row>
    <row r="59" spans="1:19" s="4" customFormat="1">
      <c r="A59" s="297" t="s">
        <v>15</v>
      </c>
      <c r="B59" s="246" t="s">
        <v>193</v>
      </c>
      <c r="C59" s="246" t="s">
        <v>194</v>
      </c>
      <c r="D59" s="351"/>
      <c r="E59" s="331"/>
      <c r="F59" s="331"/>
      <c r="G59" s="332"/>
      <c r="H59" s="333"/>
      <c r="I59" s="333">
        <f t="shared" si="1"/>
        <v>0</v>
      </c>
      <c r="J59" s="334">
        <f t="shared" si="4"/>
        <v>0</v>
      </c>
      <c r="K59" s="98"/>
      <c r="L59" s="99"/>
      <c r="M59" s="99"/>
      <c r="N59" s="99"/>
      <c r="O59" s="99"/>
      <c r="P59" s="203"/>
      <c r="Q59" s="99"/>
      <c r="R59" s="17"/>
    </row>
    <row r="60" spans="1:19" s="4" customFormat="1" ht="18.75">
      <c r="A60" s="335" t="s">
        <v>18</v>
      </c>
      <c r="B60" s="336" t="s">
        <v>163</v>
      </c>
      <c r="C60" s="336" t="s">
        <v>164</v>
      </c>
      <c r="D60" s="360"/>
      <c r="E60" s="337"/>
      <c r="F60" s="337"/>
      <c r="G60" s="327"/>
      <c r="H60" s="338"/>
      <c r="I60" s="338">
        <f t="shared" si="1"/>
        <v>0</v>
      </c>
      <c r="J60" s="339">
        <f t="shared" si="4"/>
        <v>0</v>
      </c>
      <c r="K60" s="103"/>
      <c r="L60" s="103"/>
      <c r="M60" s="103"/>
      <c r="N60" s="103"/>
      <c r="O60" s="103"/>
      <c r="P60" s="205"/>
      <c r="Q60" s="104"/>
      <c r="R60" s="17"/>
      <c r="S60" s="4">
        <f>E60+F60+G60+P60+J60</f>
        <v>0</v>
      </c>
    </row>
    <row r="61" spans="1:19" s="4" customFormat="1">
      <c r="A61" s="335" t="s">
        <v>21</v>
      </c>
      <c r="B61" s="336" t="s">
        <v>166</v>
      </c>
      <c r="C61" s="336" t="s">
        <v>167</v>
      </c>
      <c r="D61" s="360"/>
      <c r="E61" s="340"/>
      <c r="F61" s="340"/>
      <c r="G61" s="220"/>
      <c r="H61" s="341"/>
      <c r="I61" s="341">
        <f t="shared" si="1"/>
        <v>0</v>
      </c>
      <c r="J61" s="342">
        <f t="shared" si="4"/>
        <v>0</v>
      </c>
      <c r="K61" s="1"/>
      <c r="L61" s="1"/>
      <c r="M61" s="1"/>
      <c r="N61" s="1"/>
      <c r="O61" s="1"/>
      <c r="P61" s="158"/>
      <c r="Q61" s="105"/>
      <c r="R61" s="17"/>
    </row>
    <row r="62" spans="1:19" s="4" customFormat="1">
      <c r="A62" s="304" t="s">
        <v>24</v>
      </c>
      <c r="B62" s="68" t="s">
        <v>170</v>
      </c>
      <c r="C62" s="68" t="s">
        <v>171</v>
      </c>
      <c r="D62" s="354"/>
      <c r="E62" s="69"/>
      <c r="F62" s="69"/>
      <c r="G62" s="264"/>
      <c r="H62" s="262"/>
      <c r="I62" s="262">
        <f t="shared" si="1"/>
        <v>0</v>
      </c>
      <c r="J62" s="305">
        <f t="shared" si="4"/>
        <v>0</v>
      </c>
      <c r="K62" s="1"/>
      <c r="L62" s="1"/>
      <c r="M62" s="1"/>
      <c r="N62" s="1"/>
      <c r="O62" s="1"/>
      <c r="P62" s="158"/>
      <c r="Q62" s="105"/>
      <c r="R62" s="17"/>
    </row>
    <row r="63" spans="1:19" s="4" customFormat="1">
      <c r="A63" s="287" t="s">
        <v>27</v>
      </c>
      <c r="B63" s="210" t="s">
        <v>220</v>
      </c>
      <c r="C63" s="210"/>
      <c r="D63" s="344" t="s">
        <v>260</v>
      </c>
      <c r="E63" s="231"/>
      <c r="F63" s="231"/>
      <c r="G63" s="220"/>
      <c r="H63" s="233">
        <v>142336511</v>
      </c>
      <c r="I63" s="268">
        <f t="shared" si="1"/>
        <v>142336511</v>
      </c>
      <c r="J63" s="308">
        <f t="shared" si="4"/>
        <v>142336511</v>
      </c>
      <c r="K63" s="1"/>
      <c r="L63" s="1"/>
      <c r="M63" s="1"/>
      <c r="N63" s="1"/>
      <c r="O63" s="1"/>
      <c r="P63" s="158"/>
      <c r="Q63" s="105"/>
      <c r="R63" s="17"/>
    </row>
    <row r="64" spans="1:19" s="4" customFormat="1">
      <c r="A64" s="287" t="s">
        <v>30</v>
      </c>
      <c r="B64" s="210" t="s">
        <v>176</v>
      </c>
      <c r="C64" s="210"/>
      <c r="D64" s="344" t="s">
        <v>259</v>
      </c>
      <c r="E64" s="231"/>
      <c r="F64" s="231"/>
      <c r="G64" s="220"/>
      <c r="H64" s="263">
        <v>6049625</v>
      </c>
      <c r="I64" s="270">
        <f t="shared" si="1"/>
        <v>6049625</v>
      </c>
      <c r="J64" s="309">
        <f t="shared" si="4"/>
        <v>6049625</v>
      </c>
      <c r="K64" s="106"/>
      <c r="L64" s="106"/>
      <c r="M64" s="106"/>
      <c r="N64" s="106"/>
      <c r="O64" s="106"/>
      <c r="P64" s="206"/>
      <c r="Q64" s="106"/>
      <c r="R64" s="17"/>
    </row>
    <row r="65" spans="1:18" s="4" customFormat="1">
      <c r="A65" s="310" t="s">
        <v>33</v>
      </c>
      <c r="B65" s="265" t="s">
        <v>179</v>
      </c>
      <c r="C65" s="265" t="s">
        <v>174</v>
      </c>
      <c r="D65" s="361"/>
      <c r="E65" s="266"/>
      <c r="F65" s="266"/>
      <c r="G65" s="267"/>
      <c r="H65" s="233"/>
      <c r="I65" s="268">
        <f t="shared" si="1"/>
        <v>0</v>
      </c>
      <c r="J65" s="308">
        <f t="shared" si="4"/>
        <v>0</v>
      </c>
      <c r="K65" s="1"/>
      <c r="L65" s="1"/>
      <c r="M65" s="1"/>
      <c r="N65" s="1"/>
      <c r="O65" s="1"/>
      <c r="P65" s="158"/>
      <c r="Q65" s="105"/>
      <c r="R65" s="17"/>
    </row>
    <row r="66" spans="1:18" s="4" customFormat="1" ht="15.75" thickBot="1">
      <c r="A66" s="295" t="s">
        <v>36</v>
      </c>
      <c r="B66" s="241" t="s">
        <v>181</v>
      </c>
      <c r="C66" s="241" t="s">
        <v>174</v>
      </c>
      <c r="D66" s="348" t="s">
        <v>256</v>
      </c>
      <c r="E66" s="242">
        <v>311552207</v>
      </c>
      <c r="F66" s="242">
        <f>F58</f>
        <v>191816492</v>
      </c>
      <c r="G66" s="243">
        <f>SUM(E66:F66)</f>
        <v>503368699</v>
      </c>
      <c r="H66" s="242"/>
      <c r="I66" s="242">
        <f t="shared" si="1"/>
        <v>191816492</v>
      </c>
      <c r="J66" s="311">
        <f t="shared" si="4"/>
        <v>503368699</v>
      </c>
      <c r="K66" s="1"/>
      <c r="L66" s="1"/>
      <c r="M66" s="1"/>
      <c r="N66" s="1"/>
      <c r="O66" s="1"/>
      <c r="P66" s="158"/>
      <c r="Q66" s="105"/>
      <c r="R66" s="17"/>
    </row>
    <row r="67" spans="1:18" s="396" customFormat="1" ht="16.5" thickBot="1">
      <c r="A67" s="271" t="s">
        <v>39</v>
      </c>
      <c r="B67" s="272" t="s">
        <v>183</v>
      </c>
      <c r="C67" s="272"/>
      <c r="D67" s="359"/>
      <c r="E67" s="274">
        <f>E62+E66</f>
        <v>311552207</v>
      </c>
      <c r="F67" s="273">
        <f>F62+F66</f>
        <v>191816492</v>
      </c>
      <c r="G67" s="273">
        <f>G62+G66</f>
        <v>503368699</v>
      </c>
      <c r="H67" s="274">
        <f>H62+H66+H64+H63</f>
        <v>148386136</v>
      </c>
      <c r="I67" s="274">
        <f t="shared" si="1"/>
        <v>340202628</v>
      </c>
      <c r="J67" s="275">
        <f t="shared" si="4"/>
        <v>651754835</v>
      </c>
      <c r="K67" s="392"/>
      <c r="L67" s="392"/>
      <c r="M67" s="392"/>
      <c r="N67" s="392"/>
      <c r="O67" s="392"/>
      <c r="P67" s="393"/>
      <c r="Q67" s="394"/>
      <c r="R67" s="395"/>
    </row>
    <row r="68" spans="1:18" s="4" customFormat="1" hidden="1">
      <c r="A68" s="12"/>
      <c r="B68" s="14"/>
      <c r="C68" s="14"/>
      <c r="D68" s="362"/>
      <c r="E68" s="15"/>
      <c r="F68" s="15"/>
      <c r="G68" s="31"/>
      <c r="H68" s="1"/>
      <c r="I68" s="1"/>
      <c r="J68" s="217"/>
      <c r="K68" s="1"/>
      <c r="L68" s="1"/>
      <c r="M68" s="1"/>
      <c r="N68" s="1"/>
      <c r="O68" s="1"/>
      <c r="P68" s="1"/>
      <c r="Q68" s="105"/>
      <c r="R68" s="17"/>
    </row>
    <row r="69" spans="1:18" s="81" customFormat="1" ht="18.75" hidden="1">
      <c r="A69" s="12"/>
      <c r="B69" s="4"/>
      <c r="C69" s="4"/>
      <c r="D69" s="363"/>
      <c r="E69" s="5"/>
      <c r="F69" s="5"/>
      <c r="G69" s="23"/>
      <c r="H69" s="107"/>
      <c r="I69" s="107"/>
      <c r="J69" s="218"/>
      <c r="K69" s="107"/>
      <c r="L69" s="107"/>
      <c r="M69" s="107"/>
      <c r="N69" s="107"/>
      <c r="O69" s="107"/>
      <c r="P69" s="107"/>
      <c r="Q69" s="107"/>
      <c r="R69" s="80"/>
    </row>
    <row r="70" spans="1:18" s="4" customFormat="1" ht="15.75" hidden="1" thickBot="1">
      <c r="A70" s="108"/>
      <c r="B70" s="109"/>
      <c r="C70" s="109"/>
      <c r="D70" s="364"/>
      <c r="E70" s="110"/>
      <c r="F70" s="110"/>
      <c r="G70" s="111" t="s">
        <v>203</v>
      </c>
      <c r="H70" s="88"/>
      <c r="I70" s="88"/>
      <c r="J70" s="219"/>
      <c r="K70" s="14"/>
      <c r="L70" s="14"/>
      <c r="M70" s="14"/>
      <c r="N70" s="14"/>
      <c r="O70" s="14"/>
      <c r="P70" s="14"/>
      <c r="Q70" s="82"/>
    </row>
    <row r="71" spans="1:18" s="4" customFormat="1" hidden="1">
      <c r="A71" s="14"/>
      <c r="B71" s="14"/>
      <c r="C71" s="14"/>
      <c r="D71" s="362"/>
      <c r="E71" s="15"/>
      <c r="F71" s="15"/>
      <c r="G71" s="112"/>
      <c r="J71" s="175"/>
      <c r="Q71" s="83"/>
    </row>
    <row r="72" spans="1:18" s="4" customFormat="1" hidden="1">
      <c r="A72" s="14"/>
      <c r="D72" s="363"/>
      <c r="E72" s="5"/>
      <c r="F72" s="5"/>
      <c r="G72" s="22"/>
      <c r="J72" s="175"/>
      <c r="Q72" s="83"/>
    </row>
    <row r="73" spans="1:18" s="4" customFormat="1" hidden="1">
      <c r="A73" s="14"/>
      <c r="D73" s="363"/>
      <c r="E73" s="5"/>
      <c r="F73" s="5"/>
      <c r="G73" s="22"/>
      <c r="J73" s="175"/>
      <c r="Q73" s="83"/>
    </row>
    <row r="74" spans="1:18" s="4" customFormat="1" hidden="1">
      <c r="A74" s="14"/>
      <c r="D74" s="363"/>
      <c r="E74" s="5"/>
      <c r="F74" s="5"/>
      <c r="G74" s="22"/>
      <c r="J74" s="175"/>
      <c r="Q74" s="83"/>
    </row>
    <row r="75" spans="1:18" s="4" customFormat="1">
      <c r="A75" s="14"/>
      <c r="D75" s="363"/>
      <c r="E75" s="5"/>
      <c r="F75" s="5"/>
      <c r="G75" s="22"/>
      <c r="J75" s="175"/>
      <c r="Q75" s="83"/>
    </row>
    <row r="76" spans="1:18" s="4" customFormat="1">
      <c r="A76" s="14"/>
      <c r="D76" s="363"/>
      <c r="E76" s="5"/>
      <c r="F76" s="5"/>
      <c r="G76" s="22"/>
      <c r="J76" s="175"/>
      <c r="Q76" s="83"/>
    </row>
    <row r="77" spans="1:18" s="4" customFormat="1">
      <c r="A77" s="14"/>
      <c r="D77" s="363"/>
      <c r="E77" s="5"/>
      <c r="F77" s="5"/>
      <c r="G77" s="22"/>
      <c r="J77" s="175"/>
      <c r="Q77" s="83"/>
    </row>
    <row r="78" spans="1:18" s="4" customFormat="1">
      <c r="A78" s="14"/>
      <c r="D78" s="363"/>
      <c r="E78" s="5"/>
      <c r="F78" s="5"/>
      <c r="G78" s="22"/>
      <c r="J78" s="175"/>
      <c r="Q78" s="83"/>
    </row>
    <row r="79" spans="1:18" s="4" customFormat="1">
      <c r="A79" s="14"/>
      <c r="D79" s="363"/>
      <c r="E79" s="5"/>
      <c r="F79" s="5"/>
      <c r="G79" s="22"/>
      <c r="J79" s="175"/>
    </row>
    <row r="80" spans="1:18" s="4" customFormat="1">
      <c r="A80" s="14"/>
      <c r="D80" s="363"/>
      <c r="E80" s="5"/>
      <c r="F80" s="5"/>
      <c r="G80" s="22"/>
      <c r="J80" s="175"/>
    </row>
    <row r="81" spans="4:10" s="4" customFormat="1">
      <c r="D81" s="363"/>
      <c r="E81" s="5"/>
      <c r="F81" s="5"/>
      <c r="G81" s="22"/>
      <c r="J81" s="175"/>
    </row>
    <row r="82" spans="4:10" s="4" customFormat="1">
      <c r="D82" s="363"/>
      <c r="E82" s="5"/>
      <c r="F82" s="5"/>
      <c r="G82" s="22"/>
      <c r="J82" s="175"/>
    </row>
    <row r="83" spans="4:10" s="4" customFormat="1">
      <c r="D83" s="363"/>
      <c r="E83" s="5"/>
      <c r="F83" s="5"/>
      <c r="G83" s="22"/>
      <c r="J83" s="175"/>
    </row>
    <row r="84" spans="4:10" s="4" customFormat="1">
      <c r="D84" s="363"/>
      <c r="E84" s="5"/>
      <c r="F84" s="5"/>
      <c r="G84" s="22"/>
      <c r="J84" s="175"/>
    </row>
    <row r="85" spans="4:10" s="4" customFormat="1">
      <c r="D85" s="363"/>
      <c r="E85" s="5"/>
      <c r="F85" s="5"/>
      <c r="G85" s="22"/>
      <c r="J85" s="175"/>
    </row>
    <row r="86" spans="4:10" s="4" customFormat="1">
      <c r="D86" s="363"/>
      <c r="E86" s="5"/>
      <c r="F86" s="5"/>
      <c r="G86" s="22"/>
      <c r="J86" s="175"/>
    </row>
    <row r="87" spans="4:10" s="4" customFormat="1">
      <c r="D87" s="363"/>
      <c r="E87" s="5"/>
      <c r="F87" s="5"/>
      <c r="G87" s="22"/>
      <c r="J87" s="175"/>
    </row>
    <row r="88" spans="4:10" s="4" customFormat="1">
      <c r="D88" s="363"/>
      <c r="E88" s="5"/>
      <c r="F88" s="5"/>
      <c r="G88" s="22"/>
      <c r="J88" s="175"/>
    </row>
    <row r="89" spans="4:10" s="4" customFormat="1">
      <c r="D89" s="363"/>
      <c r="E89" s="5"/>
      <c r="F89" s="5"/>
      <c r="G89" s="22"/>
      <c r="J89" s="175"/>
    </row>
    <row r="90" spans="4:10" s="4" customFormat="1">
      <c r="D90" s="363"/>
      <c r="E90" s="5"/>
      <c r="F90" s="5"/>
      <c r="G90" s="22"/>
      <c r="J90" s="175"/>
    </row>
    <row r="91" spans="4:10" s="4" customFormat="1">
      <c r="D91" s="363"/>
      <c r="E91" s="5"/>
      <c r="F91" s="5"/>
      <c r="G91" s="22"/>
      <c r="J91" s="175"/>
    </row>
    <row r="92" spans="4:10" s="4" customFormat="1">
      <c r="D92" s="363"/>
      <c r="E92" s="5"/>
      <c r="F92" s="5"/>
      <c r="G92" s="22"/>
      <c r="J92" s="175"/>
    </row>
    <row r="93" spans="4:10" s="4" customFormat="1">
      <c r="D93" s="363"/>
      <c r="E93" s="5"/>
      <c r="F93" s="5"/>
      <c r="G93" s="22"/>
      <c r="J93" s="175"/>
    </row>
    <row r="94" spans="4:10" s="4" customFormat="1">
      <c r="D94" s="363"/>
      <c r="E94" s="5"/>
      <c r="F94" s="5"/>
      <c r="G94" s="22"/>
      <c r="J94" s="175"/>
    </row>
    <row r="95" spans="4:10" s="4" customFormat="1">
      <c r="D95" s="363"/>
      <c r="E95" s="5"/>
      <c r="F95" s="5"/>
      <c r="G95" s="22"/>
      <c r="J95" s="175"/>
    </row>
    <row r="96" spans="4:10" s="4" customFormat="1">
      <c r="D96" s="363"/>
      <c r="E96" s="5"/>
      <c r="F96" s="5"/>
      <c r="G96" s="22"/>
      <c r="J96" s="175"/>
    </row>
    <row r="97" spans="4:10" s="4" customFormat="1">
      <c r="D97" s="363"/>
      <c r="E97" s="5"/>
      <c r="F97" s="5"/>
      <c r="G97" s="22"/>
      <c r="J97" s="175"/>
    </row>
    <row r="98" spans="4:10" s="4" customFormat="1">
      <c r="D98" s="363"/>
      <c r="E98" s="5"/>
      <c r="F98" s="5"/>
      <c r="G98" s="22"/>
      <c r="J98" s="175"/>
    </row>
    <row r="99" spans="4:10" s="4" customFormat="1">
      <c r="D99" s="363"/>
      <c r="E99" s="5"/>
      <c r="F99" s="5"/>
      <c r="G99" s="22"/>
      <c r="J99" s="175"/>
    </row>
    <row r="100" spans="4:10" s="4" customFormat="1">
      <c r="D100" s="363"/>
      <c r="E100" s="5"/>
      <c r="F100" s="5"/>
      <c r="G100" s="22"/>
      <c r="J100" s="175"/>
    </row>
    <row r="101" spans="4:10" s="4" customFormat="1">
      <c r="D101" s="363"/>
      <c r="E101" s="5"/>
      <c r="F101" s="5"/>
      <c r="G101" s="22"/>
      <c r="J101" s="175"/>
    </row>
    <row r="102" spans="4:10" s="4" customFormat="1">
      <c r="D102" s="363"/>
      <c r="E102" s="5"/>
      <c r="F102" s="5"/>
      <c r="G102" s="22"/>
      <c r="J102" s="175"/>
    </row>
    <row r="103" spans="4:10" s="4" customFormat="1">
      <c r="D103" s="363"/>
      <c r="E103" s="5"/>
      <c r="F103" s="5"/>
      <c r="G103" s="22"/>
      <c r="J103" s="175"/>
    </row>
    <row r="104" spans="4:10" s="4" customFormat="1">
      <c r="D104" s="363"/>
      <c r="E104" s="5"/>
      <c r="F104" s="5"/>
      <c r="G104" s="22"/>
      <c r="J104" s="175"/>
    </row>
    <row r="105" spans="4:10" s="4" customFormat="1">
      <c r="D105" s="363"/>
      <c r="E105" s="5"/>
      <c r="F105" s="5"/>
      <c r="G105" s="22"/>
      <c r="J105" s="175"/>
    </row>
    <row r="106" spans="4:10" s="4" customFormat="1">
      <c r="D106" s="363"/>
      <c r="E106" s="5"/>
      <c r="F106" s="5"/>
      <c r="G106" s="22"/>
      <c r="J106" s="175"/>
    </row>
    <row r="107" spans="4:10" s="4" customFormat="1">
      <c r="D107" s="363"/>
      <c r="E107" s="5"/>
      <c r="F107" s="5"/>
      <c r="G107" s="22"/>
      <c r="J107" s="175"/>
    </row>
    <row r="108" spans="4:10" s="4" customFormat="1">
      <c r="D108" s="363"/>
      <c r="E108" s="5"/>
      <c r="F108" s="5"/>
      <c r="G108" s="22"/>
      <c r="J108" s="175"/>
    </row>
    <row r="109" spans="4:10" s="4" customFormat="1">
      <c r="D109" s="363"/>
      <c r="E109" s="5"/>
      <c r="F109" s="5"/>
      <c r="G109" s="22"/>
      <c r="J109" s="175"/>
    </row>
    <row r="110" spans="4:10" s="4" customFormat="1">
      <c r="D110" s="363"/>
      <c r="E110" s="5"/>
      <c r="F110" s="5"/>
      <c r="G110" s="22"/>
      <c r="J110" s="175"/>
    </row>
    <row r="111" spans="4:10" s="4" customFormat="1">
      <c r="D111" s="363"/>
      <c r="E111" s="5"/>
      <c r="F111" s="5"/>
      <c r="G111" s="22"/>
      <c r="J111" s="175"/>
    </row>
    <row r="112" spans="4:10" s="4" customFormat="1">
      <c r="D112" s="363"/>
      <c r="E112" s="5"/>
      <c r="F112" s="5"/>
      <c r="G112" s="22"/>
      <c r="J112" s="175"/>
    </row>
    <row r="113" spans="4:10" s="4" customFormat="1">
      <c r="D113" s="363"/>
      <c r="E113" s="5"/>
      <c r="F113" s="5"/>
      <c r="G113" s="22"/>
      <c r="J113" s="175"/>
    </row>
    <row r="114" spans="4:10" s="4" customFormat="1">
      <c r="D114" s="363"/>
      <c r="E114" s="5"/>
      <c r="F114" s="5"/>
      <c r="G114" s="22"/>
      <c r="J114" s="175"/>
    </row>
    <row r="115" spans="4:10" s="4" customFormat="1">
      <c r="D115" s="363"/>
      <c r="E115" s="5"/>
      <c r="F115" s="5"/>
      <c r="G115" s="22"/>
      <c r="J115" s="175"/>
    </row>
    <row r="116" spans="4:10" s="4" customFormat="1">
      <c r="D116" s="363"/>
      <c r="E116" s="5"/>
      <c r="F116" s="5"/>
      <c r="G116" s="22"/>
      <c r="J116" s="175"/>
    </row>
    <row r="117" spans="4:10" s="4" customFormat="1">
      <c r="D117" s="363"/>
      <c r="E117" s="5"/>
      <c r="F117" s="5"/>
      <c r="G117" s="22"/>
      <c r="J117" s="175"/>
    </row>
    <row r="118" spans="4:10" s="4" customFormat="1">
      <c r="D118" s="363"/>
      <c r="E118" s="5"/>
      <c r="F118" s="5"/>
      <c r="G118" s="22"/>
      <c r="J118" s="175"/>
    </row>
    <row r="119" spans="4:10" s="4" customFormat="1">
      <c r="D119" s="363"/>
      <c r="E119" s="5"/>
      <c r="F119" s="5"/>
      <c r="G119" s="22"/>
      <c r="J119" s="175"/>
    </row>
    <row r="120" spans="4:10" s="4" customFormat="1">
      <c r="D120" s="363"/>
      <c r="E120" s="5"/>
      <c r="F120" s="5"/>
      <c r="G120" s="22"/>
      <c r="J120" s="175"/>
    </row>
    <row r="121" spans="4:10" s="4" customFormat="1">
      <c r="D121" s="363"/>
      <c r="E121" s="5"/>
      <c r="F121" s="5"/>
      <c r="G121" s="22"/>
      <c r="J121" s="175"/>
    </row>
    <row r="122" spans="4:10" s="4" customFormat="1">
      <c r="D122" s="363"/>
      <c r="E122" s="5"/>
      <c r="F122" s="5"/>
      <c r="G122" s="22"/>
      <c r="J122" s="175"/>
    </row>
    <row r="123" spans="4:10" s="4" customFormat="1">
      <c r="D123" s="363"/>
      <c r="E123" s="5"/>
      <c r="F123" s="5"/>
      <c r="G123" s="22"/>
      <c r="J123" s="175"/>
    </row>
    <row r="124" spans="4:10" s="4" customFormat="1">
      <c r="D124" s="363"/>
      <c r="E124" s="5"/>
      <c r="F124" s="5"/>
      <c r="G124" s="22"/>
      <c r="J124" s="175"/>
    </row>
    <row r="125" spans="4:10" s="4" customFormat="1">
      <c r="D125" s="363"/>
      <c r="E125" s="5"/>
      <c r="F125" s="5"/>
      <c r="G125" s="22"/>
      <c r="J125" s="175"/>
    </row>
    <row r="126" spans="4:10" s="4" customFormat="1">
      <c r="D126" s="363"/>
      <c r="E126" s="5"/>
      <c r="F126" s="5"/>
      <c r="G126" s="22"/>
      <c r="J126" s="175"/>
    </row>
    <row r="127" spans="4:10" s="4" customFormat="1">
      <c r="D127" s="363"/>
      <c r="E127" s="5"/>
      <c r="F127" s="5"/>
      <c r="G127" s="22"/>
      <c r="J127" s="175"/>
    </row>
    <row r="128" spans="4:10" s="4" customFormat="1">
      <c r="D128" s="363"/>
      <c r="E128" s="5"/>
      <c r="F128" s="5"/>
      <c r="G128" s="22"/>
      <c r="J128" s="175"/>
    </row>
    <row r="129" spans="1:10" s="4" customFormat="1">
      <c r="D129" s="363"/>
      <c r="E129" s="5"/>
      <c r="F129" s="5"/>
      <c r="G129" s="22"/>
      <c r="J129" s="175"/>
    </row>
    <row r="130" spans="1:10" s="4" customFormat="1">
      <c r="D130" s="363"/>
      <c r="E130" s="5"/>
      <c r="F130" s="5"/>
      <c r="G130" s="22"/>
      <c r="J130" s="175"/>
    </row>
    <row r="131" spans="1:10" s="4" customFormat="1">
      <c r="D131" s="363"/>
      <c r="E131" s="5"/>
      <c r="F131" s="5"/>
      <c r="G131" s="22"/>
      <c r="J131" s="175"/>
    </row>
    <row r="132" spans="1:10" s="4" customFormat="1">
      <c r="D132" s="363"/>
      <c r="E132" s="5"/>
      <c r="F132" s="5"/>
      <c r="G132" s="22"/>
      <c r="J132" s="175"/>
    </row>
    <row r="133" spans="1:10" s="4" customFormat="1">
      <c r="D133" s="363"/>
      <c r="E133" s="5"/>
      <c r="F133" s="5"/>
      <c r="G133" s="22"/>
      <c r="J133" s="175"/>
    </row>
    <row r="134" spans="1:10" s="4" customFormat="1">
      <c r="D134" s="363"/>
      <c r="E134" s="5"/>
      <c r="F134" s="5"/>
      <c r="G134" s="22"/>
      <c r="J134" s="175"/>
    </row>
    <row r="135" spans="1:10" s="4" customFormat="1">
      <c r="D135" s="363"/>
      <c r="E135" s="5"/>
      <c r="F135" s="5"/>
      <c r="G135" s="22"/>
      <c r="J135" s="175"/>
    </row>
    <row r="136" spans="1:10" s="4" customFormat="1">
      <c r="D136" s="363"/>
      <c r="E136" s="5"/>
      <c r="F136" s="5"/>
      <c r="G136" s="22"/>
      <c r="J136" s="175"/>
    </row>
    <row r="137" spans="1:10" s="4" customFormat="1">
      <c r="D137" s="363"/>
      <c r="E137" s="5"/>
      <c r="F137" s="5"/>
      <c r="G137" s="22"/>
      <c r="J137" s="175"/>
    </row>
    <row r="138" spans="1:10" s="4" customFormat="1">
      <c r="D138" s="363"/>
      <c r="E138" s="5"/>
      <c r="F138" s="5"/>
      <c r="G138" s="22"/>
      <c r="J138" s="175"/>
    </row>
    <row r="139" spans="1:10" s="4" customFormat="1">
      <c r="A139" s="1"/>
      <c r="B139" s="1"/>
      <c r="C139" s="1"/>
      <c r="D139" s="365"/>
      <c r="E139" s="2"/>
      <c r="F139" s="2"/>
      <c r="G139" s="65"/>
      <c r="J139" s="175"/>
    </row>
    <row r="140" spans="1:10" s="4" customFormat="1">
      <c r="A140" s="1"/>
      <c r="B140" s="1"/>
      <c r="C140" s="1"/>
      <c r="D140" s="365"/>
      <c r="E140" s="2"/>
      <c r="F140" s="2"/>
      <c r="G140" s="65"/>
      <c r="J140" s="175"/>
    </row>
  </sheetData>
  <sheetProtection selectLockedCells="1" selectUnlockedCells="1"/>
  <mergeCells count="8">
    <mergeCell ref="S1:S3"/>
    <mergeCell ref="G2:G3"/>
    <mergeCell ref="A1:A3"/>
    <mergeCell ref="B1:B3"/>
    <mergeCell ref="C1:C3"/>
    <mergeCell ref="Q1:Q3"/>
    <mergeCell ref="R1:R3"/>
    <mergeCell ref="D1:D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9" firstPageNumber="0" orientation="portrait" horizontalDpi="300" verticalDpi="300" r:id="rId1"/>
  <headerFooter alignWithMargins="0">
    <oddHeader>&amp;C&amp;"Arial,Félkövér"&amp;12NYÍREGYHÁZI CSALÁD - és GYERMEKJÓLÉTI KÖZPONT 2019. ÉVI ELEMI KÖLTSÉGVETÉSE</oddHeader>
    <oddFooter>&amp;LNyíregyháza, 2019. március 03.
&amp;CLengyelné Pogácsás Mária
Intézményvezető&amp;RMetzner Zsolt
KÖZIM gazdasági 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nyszgk</vt:lpstr>
      <vt:lpstr>alapintézmény</vt:lpstr>
      <vt:lpstr>nycsgyk</vt:lpstr>
      <vt:lpstr>alapintézmény!Nyomtatási_cím</vt:lpstr>
      <vt:lpstr>alapintézmény!Nyomtatási_terület</vt:lpstr>
      <vt:lpstr>nycsgyk!Nyomtatási_terület</vt:lpstr>
      <vt:lpstr>nyszgk!Nyomtatási_terület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Gazdasag_2</dc:creator>
  <cp:lastModifiedBy>Felhasználó02</cp:lastModifiedBy>
  <cp:lastPrinted>2020-03-04T09:09:55Z</cp:lastPrinted>
  <dcterms:created xsi:type="dcterms:W3CDTF">2018-03-13T08:40:52Z</dcterms:created>
  <dcterms:modified xsi:type="dcterms:W3CDTF">2020-03-04T14:47:45Z</dcterms:modified>
</cp:coreProperties>
</file>